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saveExternalLinkValues="0" codeName="ThisWorkbook" defaultThemeVersion="124226"/>
  <mc:AlternateContent xmlns:mc="http://schemas.openxmlformats.org/markup-compatibility/2006">
    <mc:Choice Requires="x15">
      <x15ac:absPath xmlns:x15ac="http://schemas.microsoft.com/office/spreadsheetml/2010/11/ac" url="C:\Users\E103856\Desktop\"/>
    </mc:Choice>
  </mc:AlternateContent>
  <xr:revisionPtr revIDLastSave="0" documentId="8_{63DE4F5B-358D-4C07-AAF6-30FCC73A1573}" xr6:coauthVersionLast="46" xr6:coauthVersionMax="46" xr10:uidLastSave="{00000000-0000-0000-0000-000000000000}"/>
  <bookViews>
    <workbookView xWindow="28680" yWindow="-120" windowWidth="29040" windowHeight="15840" xr2:uid="{00000000-000D-0000-FFFF-FFFF00000000}"/>
  </bookViews>
  <sheets>
    <sheet name="Instructions" sheetId="26" r:id="rId1"/>
    <sheet name="Data_Inputs" sheetId="17" r:id="rId2"/>
    <sheet name="Pay_Calculation" sheetId="30" r:id="rId3"/>
    <sheet name="Results" sheetId="31" r:id="rId4"/>
    <sheet name="Notes" sheetId="28" r:id="rId5"/>
  </sheets>
  <definedNames>
    <definedName name="_xlnm.Print_Area" localSheetId="1">Data_Inputs!$C$3:$J$88</definedName>
    <definedName name="_xlnm.Print_Area" localSheetId="0">Instructions!$C$2:$J$41</definedName>
    <definedName name="_xlnm.Print_Area" localSheetId="4">Notes!$B$3:$H$62</definedName>
    <definedName name="_xlnm.Print_Area" localSheetId="2">Pay_Calculation!$B$1:$N$36</definedName>
    <definedName name="_xlnm.Print_Area" localSheetId="3">Results!$B$4:$G$24</definedName>
    <definedName name="_xlnm.Print_Titles" localSheetId="1">Data_Inputs!$2:$6</definedName>
    <definedName name="_xlnm.Print_Titles" localSheetId="0">Instructions!$2:$2</definedName>
    <definedName name="_xlnm.Print_Titles" localSheetId="4">Notes!$3:$5</definedName>
  </definedNames>
  <calcPr calcId="191029" iterateCount="1" iterateDelta="0" calcOnSave="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31" l="1"/>
  <c r="E30" i="31" s="1"/>
  <c r="E29" i="31" l="1"/>
  <c r="G21" i="17" l="1"/>
  <c r="U79" i="30" l="1"/>
  <c r="U78" i="30"/>
  <c r="U77" i="30"/>
  <c r="U76" i="30"/>
  <c r="U75" i="30"/>
  <c r="U74" i="30"/>
  <c r="U73" i="30"/>
  <c r="U72" i="30"/>
  <c r="U71" i="30"/>
  <c r="U70" i="30"/>
  <c r="U69" i="30"/>
  <c r="U68" i="30"/>
  <c r="U67" i="30"/>
  <c r="U66" i="30"/>
  <c r="U65" i="30"/>
  <c r="U64" i="30"/>
  <c r="U63" i="30"/>
  <c r="U62" i="30"/>
  <c r="U61" i="30"/>
  <c r="U60" i="30"/>
  <c r="U59" i="30"/>
  <c r="U58" i="30"/>
  <c r="U57" i="30"/>
  <c r="U56" i="30"/>
  <c r="U55" i="30"/>
  <c r="U54" i="30"/>
  <c r="U53" i="30"/>
  <c r="U52" i="30"/>
  <c r="U51" i="30"/>
  <c r="U50" i="30"/>
  <c r="U49" i="30"/>
  <c r="U48" i="30"/>
  <c r="U47" i="30"/>
  <c r="U46" i="30"/>
  <c r="U45" i="30"/>
  <c r="U44" i="30"/>
  <c r="U43" i="30"/>
  <c r="G400" i="30" l="1"/>
  <c r="AC400" i="30" s="1"/>
  <c r="F400" i="30"/>
  <c r="V400" i="30" s="1"/>
  <c r="G399" i="30"/>
  <c r="F399" i="30"/>
  <c r="G398" i="30"/>
  <c r="F398" i="30"/>
  <c r="G397" i="30"/>
  <c r="F397" i="30"/>
  <c r="G396" i="30"/>
  <c r="F396" i="30"/>
  <c r="G395" i="30"/>
  <c r="F395" i="30"/>
  <c r="G394" i="30"/>
  <c r="F394" i="30"/>
  <c r="G393" i="30"/>
  <c r="F393" i="30"/>
  <c r="G392" i="30"/>
  <c r="F392" i="30"/>
  <c r="G391" i="30"/>
  <c r="F391" i="30"/>
  <c r="G390" i="30"/>
  <c r="F390" i="30"/>
  <c r="G389" i="30"/>
  <c r="F389" i="30"/>
  <c r="G388" i="30"/>
  <c r="F388" i="30"/>
  <c r="G387" i="30"/>
  <c r="F387" i="30"/>
  <c r="G386" i="30"/>
  <c r="F386" i="30"/>
  <c r="G385" i="30"/>
  <c r="F385" i="30"/>
  <c r="G384" i="30"/>
  <c r="F384" i="30"/>
  <c r="G383" i="30"/>
  <c r="F383" i="30"/>
  <c r="G382" i="30"/>
  <c r="F382" i="30"/>
  <c r="G381" i="30"/>
  <c r="F381" i="30"/>
  <c r="G380" i="30"/>
  <c r="F380" i="30"/>
  <c r="G379" i="30"/>
  <c r="F379" i="30"/>
  <c r="G378" i="30"/>
  <c r="F378" i="30"/>
  <c r="G377" i="30"/>
  <c r="F377" i="30"/>
  <c r="G376" i="30"/>
  <c r="F376" i="30"/>
  <c r="G375" i="30"/>
  <c r="F375" i="30"/>
  <c r="G374" i="30"/>
  <c r="F374" i="30"/>
  <c r="G373" i="30"/>
  <c r="F373" i="30"/>
  <c r="G372" i="30"/>
  <c r="F372" i="30"/>
  <c r="G371" i="30"/>
  <c r="F371" i="30"/>
  <c r="G370" i="30"/>
  <c r="F370" i="30"/>
  <c r="G369" i="30"/>
  <c r="F369" i="30"/>
  <c r="G368" i="30"/>
  <c r="F368" i="30"/>
  <c r="G367" i="30"/>
  <c r="F367" i="30"/>
  <c r="G366" i="30"/>
  <c r="F366" i="30"/>
  <c r="G365" i="30"/>
  <c r="F365" i="30"/>
  <c r="G364" i="30"/>
  <c r="F364" i="30"/>
  <c r="G363" i="30"/>
  <c r="F363" i="30"/>
  <c r="G362" i="30"/>
  <c r="F362" i="30"/>
  <c r="G361" i="30"/>
  <c r="F361" i="30"/>
  <c r="G360" i="30"/>
  <c r="F360" i="30"/>
  <c r="G359" i="30"/>
  <c r="F359" i="30"/>
  <c r="G358" i="30"/>
  <c r="F358" i="30"/>
  <c r="G357" i="30"/>
  <c r="F357" i="30"/>
  <c r="G356" i="30"/>
  <c r="F356" i="30"/>
  <c r="G355" i="30"/>
  <c r="F355" i="30"/>
  <c r="G354" i="30"/>
  <c r="F354" i="30"/>
  <c r="G353" i="30"/>
  <c r="F353" i="30"/>
  <c r="G352" i="30"/>
  <c r="F352" i="30"/>
  <c r="G351" i="30"/>
  <c r="F351" i="30"/>
  <c r="G350" i="30"/>
  <c r="F350" i="30"/>
  <c r="G349" i="30"/>
  <c r="F349" i="30"/>
  <c r="G348" i="30"/>
  <c r="F348" i="30"/>
  <c r="G347" i="30"/>
  <c r="F347" i="30"/>
  <c r="G346" i="30"/>
  <c r="F346" i="30"/>
  <c r="G345" i="30"/>
  <c r="F345" i="30"/>
  <c r="G344" i="30"/>
  <c r="F344" i="30"/>
  <c r="G343" i="30"/>
  <c r="F343" i="30"/>
  <c r="G342" i="30"/>
  <c r="F342" i="30"/>
  <c r="G341" i="30"/>
  <c r="F341" i="30"/>
  <c r="G340" i="30"/>
  <c r="F340" i="30"/>
  <c r="G339" i="30"/>
  <c r="F339" i="30"/>
  <c r="G338" i="30"/>
  <c r="F338" i="30"/>
  <c r="G337" i="30"/>
  <c r="F337" i="30"/>
  <c r="G336" i="30"/>
  <c r="F336" i="30"/>
  <c r="G335" i="30"/>
  <c r="F335" i="30"/>
  <c r="G334" i="30"/>
  <c r="F334" i="30"/>
  <c r="G333" i="30"/>
  <c r="F333" i="30"/>
  <c r="G332" i="30"/>
  <c r="F332" i="30"/>
  <c r="G331" i="30"/>
  <c r="F331" i="30"/>
  <c r="G330" i="30"/>
  <c r="F330" i="30"/>
  <c r="G329" i="30"/>
  <c r="F329" i="30"/>
  <c r="G328" i="30"/>
  <c r="F328" i="30"/>
  <c r="G327" i="30"/>
  <c r="F327" i="30"/>
  <c r="G326" i="30"/>
  <c r="F326" i="30"/>
  <c r="G325" i="30"/>
  <c r="F325" i="30"/>
  <c r="G324" i="30"/>
  <c r="F324" i="30"/>
  <c r="G323" i="30"/>
  <c r="F323" i="30"/>
  <c r="G322" i="30"/>
  <c r="F322" i="30"/>
  <c r="G321" i="30"/>
  <c r="F321" i="30"/>
  <c r="G320" i="30"/>
  <c r="F320" i="30"/>
  <c r="G319" i="30"/>
  <c r="F319" i="30"/>
  <c r="G318" i="30"/>
  <c r="F318" i="30"/>
  <c r="G317" i="30"/>
  <c r="F317" i="30"/>
  <c r="G316" i="30"/>
  <c r="F316" i="30"/>
  <c r="G315" i="30"/>
  <c r="F315" i="30"/>
  <c r="G314" i="30"/>
  <c r="F314" i="30"/>
  <c r="G313" i="30"/>
  <c r="F313" i="30"/>
  <c r="G312" i="30"/>
  <c r="F312" i="30"/>
  <c r="G311" i="30"/>
  <c r="F311" i="30"/>
  <c r="G310" i="30"/>
  <c r="F310" i="30"/>
  <c r="G309" i="30"/>
  <c r="F309" i="30"/>
  <c r="G308" i="30"/>
  <c r="F308" i="30"/>
  <c r="G307" i="30"/>
  <c r="F307" i="30"/>
  <c r="G306" i="30"/>
  <c r="F306" i="30"/>
  <c r="G305" i="30"/>
  <c r="F305" i="30"/>
  <c r="G304" i="30"/>
  <c r="F304" i="30"/>
  <c r="G303" i="30"/>
  <c r="F303" i="30"/>
  <c r="G302" i="30"/>
  <c r="F302" i="30"/>
  <c r="G301" i="30"/>
  <c r="F301" i="30"/>
  <c r="G300" i="30"/>
  <c r="F300" i="30"/>
  <c r="G299" i="30"/>
  <c r="F299" i="30"/>
  <c r="G298" i="30"/>
  <c r="F298" i="30"/>
  <c r="G297" i="30"/>
  <c r="F297" i="30"/>
  <c r="G296" i="30"/>
  <c r="F296" i="30"/>
  <c r="G295" i="30"/>
  <c r="F295" i="30"/>
  <c r="G294" i="30"/>
  <c r="F294" i="30"/>
  <c r="G293" i="30"/>
  <c r="F293" i="30"/>
  <c r="G292" i="30"/>
  <c r="F292" i="30"/>
  <c r="G291" i="30"/>
  <c r="F291" i="30"/>
  <c r="G290" i="30"/>
  <c r="F290" i="30"/>
  <c r="G289" i="30"/>
  <c r="F289" i="30"/>
  <c r="G288" i="30"/>
  <c r="F288" i="30"/>
  <c r="G287" i="30"/>
  <c r="F287" i="30"/>
  <c r="G286" i="30"/>
  <c r="F286" i="30"/>
  <c r="G285" i="30"/>
  <c r="F285" i="30"/>
  <c r="G284" i="30"/>
  <c r="F284" i="30"/>
  <c r="G283" i="30"/>
  <c r="F283" i="30"/>
  <c r="G282" i="30"/>
  <c r="F282" i="30"/>
  <c r="G281" i="30"/>
  <c r="F281" i="30"/>
  <c r="G280" i="30"/>
  <c r="F280" i="30"/>
  <c r="G279" i="30"/>
  <c r="F279" i="30"/>
  <c r="G278" i="30"/>
  <c r="F278" i="30"/>
  <c r="G277" i="30"/>
  <c r="F277" i="30"/>
  <c r="G276" i="30"/>
  <c r="F276" i="30"/>
  <c r="G275" i="30"/>
  <c r="F275" i="30"/>
  <c r="G274" i="30"/>
  <c r="F274" i="30"/>
  <c r="G273" i="30"/>
  <c r="F273" i="30"/>
  <c r="G272" i="30"/>
  <c r="F272" i="30"/>
  <c r="G271" i="30"/>
  <c r="F271" i="30"/>
  <c r="G270" i="30"/>
  <c r="F270" i="30"/>
  <c r="G269" i="30"/>
  <c r="F269" i="30"/>
  <c r="G268" i="30"/>
  <c r="F268" i="30"/>
  <c r="G267" i="30"/>
  <c r="F267" i="30"/>
  <c r="G266" i="30"/>
  <c r="F266" i="30"/>
  <c r="G265" i="30"/>
  <c r="F265" i="30"/>
  <c r="G264" i="30"/>
  <c r="F264" i="30"/>
  <c r="G263" i="30"/>
  <c r="F263" i="30"/>
  <c r="G262" i="30"/>
  <c r="F262" i="30"/>
  <c r="G261" i="30"/>
  <c r="F261" i="30"/>
  <c r="G260" i="30"/>
  <c r="F260" i="30"/>
  <c r="G259" i="30"/>
  <c r="F259" i="30"/>
  <c r="G258" i="30"/>
  <c r="F258" i="30"/>
  <c r="G257" i="30"/>
  <c r="F257" i="30"/>
  <c r="G256" i="30"/>
  <c r="F256" i="30"/>
  <c r="G255" i="30"/>
  <c r="F255" i="30"/>
  <c r="G254" i="30"/>
  <c r="F254" i="30"/>
  <c r="G253" i="30"/>
  <c r="F253" i="30"/>
  <c r="G252" i="30"/>
  <c r="F252" i="30"/>
  <c r="G251" i="30"/>
  <c r="F251" i="30"/>
  <c r="G250" i="30"/>
  <c r="F250" i="30"/>
  <c r="G249" i="30"/>
  <c r="F249" i="30"/>
  <c r="G248" i="30"/>
  <c r="F248" i="30"/>
  <c r="G247" i="30"/>
  <c r="F247" i="30"/>
  <c r="G246" i="30"/>
  <c r="F246" i="30"/>
  <c r="G245" i="30"/>
  <c r="F245" i="30"/>
  <c r="G244" i="30"/>
  <c r="F244" i="30"/>
  <c r="G243" i="30"/>
  <c r="F243" i="30"/>
  <c r="G242" i="30"/>
  <c r="F242" i="30"/>
  <c r="G241" i="30"/>
  <c r="F241" i="30"/>
  <c r="G240" i="30"/>
  <c r="F240" i="30"/>
  <c r="G239" i="30"/>
  <c r="F239" i="30"/>
  <c r="G238" i="30"/>
  <c r="F238" i="30"/>
  <c r="G237" i="30"/>
  <c r="F237" i="30"/>
  <c r="G236" i="30"/>
  <c r="F236" i="30"/>
  <c r="G235" i="30"/>
  <c r="F235" i="30"/>
  <c r="G234" i="30"/>
  <c r="F234" i="30"/>
  <c r="G233" i="30"/>
  <c r="F233" i="30"/>
  <c r="G232" i="30"/>
  <c r="F232" i="30"/>
  <c r="G231" i="30"/>
  <c r="F231" i="30"/>
  <c r="G230" i="30"/>
  <c r="F230" i="30"/>
  <c r="G229" i="30"/>
  <c r="F229" i="30"/>
  <c r="G228" i="30"/>
  <c r="F228" i="30"/>
  <c r="G227" i="30"/>
  <c r="F227" i="30"/>
  <c r="G226" i="30"/>
  <c r="F226" i="30"/>
  <c r="G225" i="30"/>
  <c r="F225" i="30"/>
  <c r="G224" i="30"/>
  <c r="F224" i="30"/>
  <c r="G223" i="30"/>
  <c r="F223" i="30"/>
  <c r="G222" i="30"/>
  <c r="F222" i="30"/>
  <c r="G221" i="30"/>
  <c r="F221" i="30"/>
  <c r="G220" i="30"/>
  <c r="F220" i="30"/>
  <c r="G219" i="30"/>
  <c r="F219" i="30"/>
  <c r="G218" i="30"/>
  <c r="F218" i="30"/>
  <c r="G217" i="30"/>
  <c r="F217" i="30"/>
  <c r="G216" i="30"/>
  <c r="F216" i="30"/>
  <c r="G215" i="30"/>
  <c r="F215" i="30"/>
  <c r="G214" i="30"/>
  <c r="F214" i="30"/>
  <c r="G213" i="30"/>
  <c r="F213" i="30"/>
  <c r="G212" i="30"/>
  <c r="F212" i="30"/>
  <c r="G211" i="30"/>
  <c r="F211" i="30"/>
  <c r="G210" i="30"/>
  <c r="F210" i="30"/>
  <c r="G209" i="30"/>
  <c r="F209" i="30"/>
  <c r="G208" i="30"/>
  <c r="F208" i="30"/>
  <c r="G207" i="30"/>
  <c r="F207" i="30"/>
  <c r="G206" i="30"/>
  <c r="F206" i="30"/>
  <c r="G205" i="30"/>
  <c r="F205" i="30"/>
  <c r="G204" i="30"/>
  <c r="F204" i="30"/>
  <c r="G203" i="30"/>
  <c r="F203" i="30"/>
  <c r="G202" i="30"/>
  <c r="F202" i="30"/>
  <c r="G201" i="30"/>
  <c r="F201" i="30"/>
  <c r="G200" i="30"/>
  <c r="F200" i="30"/>
  <c r="G199" i="30"/>
  <c r="F199" i="30"/>
  <c r="G198" i="30"/>
  <c r="F198" i="30"/>
  <c r="G197" i="30"/>
  <c r="F197" i="30"/>
  <c r="G196" i="30"/>
  <c r="F196" i="30"/>
  <c r="G195" i="30"/>
  <c r="F195" i="30"/>
  <c r="G194" i="30"/>
  <c r="F194" i="30"/>
  <c r="G193" i="30"/>
  <c r="F193" i="30"/>
  <c r="G192" i="30"/>
  <c r="F192" i="30"/>
  <c r="G191" i="30"/>
  <c r="F191" i="30"/>
  <c r="G190" i="30"/>
  <c r="F190" i="30"/>
  <c r="G189" i="30"/>
  <c r="F189" i="30"/>
  <c r="G188" i="30"/>
  <c r="F188" i="30"/>
  <c r="G187" i="30"/>
  <c r="F187" i="30"/>
  <c r="G186" i="30"/>
  <c r="F186" i="30"/>
  <c r="G185" i="30"/>
  <c r="F185" i="30"/>
  <c r="G184" i="30"/>
  <c r="F184" i="30"/>
  <c r="G183" i="30"/>
  <c r="F183" i="30"/>
  <c r="G182" i="30"/>
  <c r="F182" i="30"/>
  <c r="G181" i="30"/>
  <c r="F181" i="30"/>
  <c r="G180" i="30"/>
  <c r="F180" i="30"/>
  <c r="G179" i="30"/>
  <c r="F179" i="30"/>
  <c r="G178" i="30"/>
  <c r="F178" i="30"/>
  <c r="G177" i="30"/>
  <c r="F177" i="30"/>
  <c r="G176" i="30"/>
  <c r="F176" i="30"/>
  <c r="G175" i="30"/>
  <c r="F175" i="30"/>
  <c r="G174" i="30"/>
  <c r="F174" i="30"/>
  <c r="G173" i="30"/>
  <c r="F173" i="30"/>
  <c r="G172" i="30"/>
  <c r="F172" i="30"/>
  <c r="G171" i="30"/>
  <c r="F171" i="30"/>
  <c r="G170" i="30"/>
  <c r="F170" i="30"/>
  <c r="G169" i="30"/>
  <c r="F169" i="30"/>
  <c r="G168" i="30"/>
  <c r="F168" i="30"/>
  <c r="G167" i="30"/>
  <c r="F167" i="30"/>
  <c r="G166" i="30"/>
  <c r="F166" i="30"/>
  <c r="G165" i="30"/>
  <c r="F165" i="30"/>
  <c r="G164" i="30"/>
  <c r="F164" i="30"/>
  <c r="G163" i="30"/>
  <c r="F163" i="30"/>
  <c r="G162" i="30"/>
  <c r="F162" i="30"/>
  <c r="G161" i="30"/>
  <c r="F161" i="30"/>
  <c r="G160" i="30"/>
  <c r="F160" i="30"/>
  <c r="G159" i="30"/>
  <c r="F159" i="30"/>
  <c r="G158" i="30"/>
  <c r="F158" i="30"/>
  <c r="G157" i="30"/>
  <c r="F157" i="30"/>
  <c r="G156" i="30"/>
  <c r="F156" i="30"/>
  <c r="G155" i="30"/>
  <c r="F155" i="30"/>
  <c r="G154" i="30"/>
  <c r="F154" i="30"/>
  <c r="G153" i="30"/>
  <c r="F153" i="30"/>
  <c r="G152" i="30"/>
  <c r="F152" i="30"/>
  <c r="G151" i="30"/>
  <c r="F151" i="30"/>
  <c r="G150" i="30"/>
  <c r="F150" i="30"/>
  <c r="G149" i="30"/>
  <c r="F149" i="30"/>
  <c r="G148" i="30"/>
  <c r="F148" i="30"/>
  <c r="G147" i="30"/>
  <c r="F147" i="30"/>
  <c r="G146" i="30"/>
  <c r="F146" i="30"/>
  <c r="G145" i="30"/>
  <c r="F145" i="30"/>
  <c r="G144" i="30"/>
  <c r="F144" i="30"/>
  <c r="G143" i="30"/>
  <c r="F143" i="30"/>
  <c r="G142" i="30"/>
  <c r="F142" i="30"/>
  <c r="G141" i="30"/>
  <c r="F141" i="30"/>
  <c r="G140" i="30"/>
  <c r="F140" i="30"/>
  <c r="G139" i="30"/>
  <c r="F139" i="30"/>
  <c r="G138" i="30"/>
  <c r="F138" i="30"/>
  <c r="G137" i="30"/>
  <c r="F137" i="30"/>
  <c r="G136" i="30"/>
  <c r="F136" i="30"/>
  <c r="G135" i="30"/>
  <c r="F135" i="30"/>
  <c r="G134" i="30"/>
  <c r="F134" i="30"/>
  <c r="G133" i="30"/>
  <c r="F133" i="30"/>
  <c r="G132" i="30"/>
  <c r="F132" i="30"/>
  <c r="G131" i="30"/>
  <c r="F131" i="30"/>
  <c r="G130" i="30"/>
  <c r="F130" i="30"/>
  <c r="G129" i="30"/>
  <c r="F129" i="30"/>
  <c r="G128" i="30"/>
  <c r="F128" i="30"/>
  <c r="G127" i="30"/>
  <c r="F127" i="30"/>
  <c r="G126" i="30"/>
  <c r="F126" i="30"/>
  <c r="G125" i="30"/>
  <c r="F125" i="30"/>
  <c r="G124" i="30"/>
  <c r="F124" i="30"/>
  <c r="G123" i="30"/>
  <c r="F123" i="30"/>
  <c r="G122" i="30"/>
  <c r="F122" i="30"/>
  <c r="G121" i="30"/>
  <c r="F121" i="30"/>
  <c r="G120" i="30"/>
  <c r="F120" i="30"/>
  <c r="G119" i="30"/>
  <c r="F119" i="30"/>
  <c r="G118" i="30"/>
  <c r="F118" i="30"/>
  <c r="G117" i="30"/>
  <c r="F117" i="30"/>
  <c r="G116" i="30"/>
  <c r="F116" i="30"/>
  <c r="G115" i="30"/>
  <c r="F115" i="30"/>
  <c r="G114" i="30"/>
  <c r="F114" i="30"/>
  <c r="G113" i="30"/>
  <c r="F113" i="30"/>
  <c r="G112" i="30"/>
  <c r="F112" i="30"/>
  <c r="G111" i="30"/>
  <c r="F111" i="30"/>
  <c r="G110" i="30"/>
  <c r="F110" i="30"/>
  <c r="G109" i="30"/>
  <c r="F109" i="30"/>
  <c r="G108" i="30"/>
  <c r="F108" i="30"/>
  <c r="G107" i="30"/>
  <c r="F107" i="30"/>
  <c r="G106" i="30"/>
  <c r="F106" i="30"/>
  <c r="G105" i="30"/>
  <c r="F105" i="30"/>
  <c r="G104" i="30"/>
  <c r="F104" i="30"/>
  <c r="G103" i="30"/>
  <c r="F103" i="30"/>
  <c r="G102" i="30"/>
  <c r="F102" i="30"/>
  <c r="G101" i="30"/>
  <c r="F101" i="30"/>
  <c r="G100" i="30"/>
  <c r="F100" i="30"/>
  <c r="G99" i="30"/>
  <c r="F99" i="30"/>
  <c r="G98" i="30"/>
  <c r="F98" i="30"/>
  <c r="G97" i="30"/>
  <c r="F97" i="30"/>
  <c r="G96" i="30"/>
  <c r="F96" i="30"/>
  <c r="G95" i="30"/>
  <c r="F95" i="30"/>
  <c r="G94" i="30"/>
  <c r="F94" i="30"/>
  <c r="G93" i="30"/>
  <c r="F93" i="30"/>
  <c r="G92" i="30"/>
  <c r="F92" i="30"/>
  <c r="G91" i="30"/>
  <c r="F91" i="30"/>
  <c r="G90" i="30"/>
  <c r="F90" i="30"/>
  <c r="G89" i="30"/>
  <c r="F89" i="30"/>
  <c r="G88" i="30"/>
  <c r="F88" i="30"/>
  <c r="G87" i="30"/>
  <c r="F87" i="30"/>
  <c r="G86" i="30"/>
  <c r="F86" i="30"/>
  <c r="G85" i="30"/>
  <c r="F85" i="30"/>
  <c r="G84" i="30"/>
  <c r="F84" i="30"/>
  <c r="G83" i="30"/>
  <c r="F83" i="30"/>
  <c r="G82" i="30"/>
  <c r="F82" i="30"/>
  <c r="G81" i="30"/>
  <c r="F81" i="30"/>
  <c r="B80" i="30"/>
  <c r="I388" i="17"/>
  <c r="I387" i="17"/>
  <c r="I386" i="17"/>
  <c r="I385" i="17"/>
  <c r="I384" i="17"/>
  <c r="I383" i="17"/>
  <c r="I382" i="17"/>
  <c r="I381" i="17"/>
  <c r="I380" i="17"/>
  <c r="I379" i="17"/>
  <c r="I378" i="17"/>
  <c r="I377" i="17"/>
  <c r="I376" i="17"/>
  <c r="I375" i="17"/>
  <c r="I374" i="17"/>
  <c r="I373" i="17"/>
  <c r="I372" i="17"/>
  <c r="I371" i="17"/>
  <c r="I370" i="17"/>
  <c r="I369" i="17"/>
  <c r="I368" i="17"/>
  <c r="I367" i="17"/>
  <c r="I366" i="17"/>
  <c r="I365" i="17"/>
  <c r="I364" i="17"/>
  <c r="I363" i="17"/>
  <c r="I362" i="17"/>
  <c r="I361" i="17"/>
  <c r="I360" i="17"/>
  <c r="I359" i="17"/>
  <c r="I358" i="17"/>
  <c r="I357" i="17"/>
  <c r="I356" i="17"/>
  <c r="I355" i="17"/>
  <c r="I354" i="17"/>
  <c r="I353" i="17"/>
  <c r="I352" i="17"/>
  <c r="I351" i="17"/>
  <c r="I350" i="17"/>
  <c r="I349" i="17"/>
  <c r="I348" i="17"/>
  <c r="I347" i="17"/>
  <c r="I346" i="17"/>
  <c r="I345" i="17"/>
  <c r="I344" i="17"/>
  <c r="I343" i="17"/>
  <c r="I342" i="17"/>
  <c r="I341" i="17"/>
  <c r="I340" i="17"/>
  <c r="I339" i="17"/>
  <c r="I338" i="17"/>
  <c r="I337" i="17"/>
  <c r="I336" i="17"/>
  <c r="I335" i="17"/>
  <c r="I334" i="17"/>
  <c r="I333" i="17"/>
  <c r="I332" i="17"/>
  <c r="I331" i="17"/>
  <c r="I330" i="17"/>
  <c r="I329" i="17"/>
  <c r="I328" i="17"/>
  <c r="I327" i="17"/>
  <c r="I326" i="17"/>
  <c r="I325" i="17"/>
  <c r="I324" i="17"/>
  <c r="I323" i="17"/>
  <c r="I322" i="17"/>
  <c r="I321" i="17"/>
  <c r="I320" i="17"/>
  <c r="I319" i="17"/>
  <c r="I318" i="17"/>
  <c r="I317" i="17"/>
  <c r="I316" i="17"/>
  <c r="I315" i="17"/>
  <c r="I314" i="17"/>
  <c r="I313" i="17"/>
  <c r="I312" i="17"/>
  <c r="I311" i="17"/>
  <c r="I310" i="17"/>
  <c r="I309" i="17"/>
  <c r="I308" i="17"/>
  <c r="I307" i="17"/>
  <c r="I306" i="17"/>
  <c r="I305" i="17"/>
  <c r="I304" i="17"/>
  <c r="I303" i="17"/>
  <c r="I302" i="17"/>
  <c r="I301" i="17"/>
  <c r="I300" i="17"/>
  <c r="I299" i="17"/>
  <c r="I298" i="17"/>
  <c r="I297" i="17"/>
  <c r="I296" i="17"/>
  <c r="I295" i="17"/>
  <c r="I294" i="17"/>
  <c r="I293" i="17"/>
  <c r="I292" i="17"/>
  <c r="I291" i="17"/>
  <c r="I290" i="17"/>
  <c r="I289" i="17"/>
  <c r="I288" i="17"/>
  <c r="I287" i="17"/>
  <c r="I286" i="17"/>
  <c r="I285" i="17"/>
  <c r="I284" i="17"/>
  <c r="I283" i="17"/>
  <c r="I282" i="17"/>
  <c r="I281" i="17"/>
  <c r="I280" i="17"/>
  <c r="I279" i="17"/>
  <c r="I278" i="17"/>
  <c r="I277" i="17"/>
  <c r="I276" i="17"/>
  <c r="I275" i="17"/>
  <c r="I274" i="17"/>
  <c r="I273" i="17"/>
  <c r="I272" i="17"/>
  <c r="I271" i="17"/>
  <c r="I270" i="17"/>
  <c r="I269" i="17"/>
  <c r="I268" i="17"/>
  <c r="I267" i="17"/>
  <c r="I266" i="17"/>
  <c r="I265" i="17"/>
  <c r="I264" i="17"/>
  <c r="I263" i="17"/>
  <c r="I262" i="17"/>
  <c r="I261" i="17"/>
  <c r="I260" i="17"/>
  <c r="I259" i="17"/>
  <c r="I258" i="17"/>
  <c r="I257" i="17"/>
  <c r="I256" i="17"/>
  <c r="I255" i="17"/>
  <c r="I254" i="17"/>
  <c r="I253" i="17"/>
  <c r="I252" i="17"/>
  <c r="I251" i="17"/>
  <c r="I250" i="17"/>
  <c r="I249" i="17"/>
  <c r="I248" i="17"/>
  <c r="I247" i="17"/>
  <c r="I246" i="17"/>
  <c r="I245" i="17"/>
  <c r="I244" i="17"/>
  <c r="I243" i="17"/>
  <c r="I242" i="17"/>
  <c r="I241" i="17"/>
  <c r="I240" i="17"/>
  <c r="I239" i="17"/>
  <c r="I238" i="17"/>
  <c r="I237" i="17"/>
  <c r="I236" i="17"/>
  <c r="I235" i="17"/>
  <c r="I234" i="17"/>
  <c r="I233" i="17"/>
  <c r="I232" i="17"/>
  <c r="I231" i="17"/>
  <c r="I230" i="17"/>
  <c r="I229" i="17"/>
  <c r="I228" i="17"/>
  <c r="I227" i="17"/>
  <c r="I226" i="17"/>
  <c r="I225" i="17"/>
  <c r="I224" i="17"/>
  <c r="I223" i="17"/>
  <c r="I222" i="17"/>
  <c r="I221" i="17"/>
  <c r="I220" i="17"/>
  <c r="I219" i="17"/>
  <c r="I218" i="17"/>
  <c r="I217" i="17"/>
  <c r="I216" i="17"/>
  <c r="I215" i="17"/>
  <c r="I214" i="17"/>
  <c r="I213" i="17"/>
  <c r="I212" i="17"/>
  <c r="I211" i="17"/>
  <c r="I210" i="17"/>
  <c r="I209" i="17"/>
  <c r="I208" i="17"/>
  <c r="I207" i="17"/>
  <c r="I206" i="17"/>
  <c r="I205" i="17"/>
  <c r="I204" i="17"/>
  <c r="I203" i="17"/>
  <c r="I202" i="17"/>
  <c r="I201" i="17"/>
  <c r="I200" i="17"/>
  <c r="I199" i="17"/>
  <c r="I198" i="17"/>
  <c r="I197" i="17"/>
  <c r="I196" i="17"/>
  <c r="I195" i="17"/>
  <c r="I194" i="17"/>
  <c r="I193" i="17"/>
  <c r="I192" i="17"/>
  <c r="I191" i="17"/>
  <c r="I190" i="17"/>
  <c r="I189" i="17"/>
  <c r="I188" i="17"/>
  <c r="I187" i="17"/>
  <c r="I186" i="17"/>
  <c r="I185" i="17"/>
  <c r="I184" i="17"/>
  <c r="I183" i="17"/>
  <c r="I182" i="17"/>
  <c r="I181" i="17"/>
  <c r="I180" i="17"/>
  <c r="I179" i="17"/>
  <c r="I178" i="17"/>
  <c r="I177" i="17"/>
  <c r="I176" i="17"/>
  <c r="I175" i="17"/>
  <c r="I174" i="17"/>
  <c r="I173" i="17"/>
  <c r="I172" i="17"/>
  <c r="I171" i="17"/>
  <c r="I170" i="17"/>
  <c r="I169" i="17"/>
  <c r="I168" i="17"/>
  <c r="I167" i="17"/>
  <c r="I166" i="17"/>
  <c r="I165" i="17"/>
  <c r="I164" i="17"/>
  <c r="I163" i="17"/>
  <c r="I162" i="17"/>
  <c r="I161" i="17"/>
  <c r="I160" i="17"/>
  <c r="I159" i="17"/>
  <c r="I158" i="17"/>
  <c r="I157" i="17"/>
  <c r="I156" i="17"/>
  <c r="I155" i="17"/>
  <c r="I154" i="17"/>
  <c r="I153" i="17"/>
  <c r="I152" i="17"/>
  <c r="I151" i="17"/>
  <c r="I150" i="17"/>
  <c r="I149" i="17"/>
  <c r="I148" i="17"/>
  <c r="I147" i="17"/>
  <c r="I146" i="17"/>
  <c r="I145" i="17"/>
  <c r="I144" i="17"/>
  <c r="I143" i="17"/>
  <c r="I142" i="17"/>
  <c r="I141" i="17"/>
  <c r="I140" i="17"/>
  <c r="I139" i="17"/>
  <c r="I138" i="17"/>
  <c r="I137" i="17"/>
  <c r="I136" i="17"/>
  <c r="I135" i="17"/>
  <c r="I134" i="17"/>
  <c r="I133" i="17"/>
  <c r="I132" i="17"/>
  <c r="I131" i="17"/>
  <c r="I130" i="17"/>
  <c r="I129" i="17"/>
  <c r="I128" i="17"/>
  <c r="I127" i="17"/>
  <c r="I126" i="17"/>
  <c r="I125" i="17"/>
  <c r="I124" i="17"/>
  <c r="I123" i="17"/>
  <c r="I122" i="17"/>
  <c r="I121" i="17"/>
  <c r="I120" i="17"/>
  <c r="I119" i="17"/>
  <c r="I118" i="17"/>
  <c r="I117" i="17"/>
  <c r="I116" i="17"/>
  <c r="I115" i="17"/>
  <c r="I114" i="17"/>
  <c r="I113" i="17"/>
  <c r="I112" i="17"/>
  <c r="I111" i="17"/>
  <c r="I110" i="17"/>
  <c r="I109" i="17"/>
  <c r="I108" i="17"/>
  <c r="I107" i="17"/>
  <c r="I106" i="17"/>
  <c r="I105" i="17"/>
  <c r="I104" i="17"/>
  <c r="I103" i="17"/>
  <c r="I102" i="17"/>
  <c r="I101" i="17"/>
  <c r="I100" i="17"/>
  <c r="I99" i="17"/>
  <c r="I98" i="17"/>
  <c r="I97" i="17"/>
  <c r="I96" i="17"/>
  <c r="I95" i="17"/>
  <c r="I94" i="17"/>
  <c r="I93" i="17"/>
  <c r="I92" i="17"/>
  <c r="I91" i="17"/>
  <c r="I90" i="17"/>
  <c r="I89" i="17"/>
  <c r="I88" i="17"/>
  <c r="I87" i="17"/>
  <c r="I86" i="17"/>
  <c r="I85" i="17"/>
  <c r="I84" i="17"/>
  <c r="I83" i="17"/>
  <c r="I82" i="17"/>
  <c r="I81" i="17"/>
  <c r="I80" i="17"/>
  <c r="I79" i="17"/>
  <c r="I78" i="17"/>
  <c r="I77" i="17"/>
  <c r="I76" i="17"/>
  <c r="I75" i="17"/>
  <c r="I74" i="17"/>
  <c r="I73" i="17"/>
  <c r="I72" i="17"/>
  <c r="I71" i="17"/>
  <c r="I70" i="17"/>
  <c r="I69" i="17"/>
  <c r="I68" i="17"/>
  <c r="I67" i="17"/>
  <c r="I66" i="17"/>
  <c r="I65" i="17"/>
  <c r="I64" i="17"/>
  <c r="I63" i="17"/>
  <c r="I62" i="17"/>
  <c r="I61" i="17"/>
  <c r="I60" i="17"/>
  <c r="I59" i="17"/>
  <c r="I58" i="17"/>
  <c r="I57" i="17"/>
  <c r="I56" i="17"/>
  <c r="I55" i="17"/>
  <c r="I54" i="17"/>
  <c r="I53" i="17"/>
  <c r="I52" i="17"/>
  <c r="I51" i="17"/>
  <c r="I50" i="17"/>
  <c r="I49" i="17"/>
  <c r="I48" i="17"/>
  <c r="I47" i="17"/>
  <c r="I46" i="17"/>
  <c r="I45" i="17"/>
  <c r="I44" i="17"/>
  <c r="I43" i="17"/>
  <c r="I42" i="17"/>
  <c r="I41" i="17"/>
  <c r="I40" i="17"/>
  <c r="D12" i="31"/>
  <c r="D11" i="31"/>
  <c r="D10" i="31"/>
  <c r="G46" i="30"/>
  <c r="E15" i="31"/>
  <c r="G49" i="30"/>
  <c r="F45" i="30"/>
  <c r="K36" i="17"/>
  <c r="K37" i="17" s="1"/>
  <c r="B38" i="30"/>
  <c r="E11" i="31"/>
  <c r="I6" i="17"/>
  <c r="E9" i="31" s="1"/>
  <c r="C29" i="31" s="1"/>
  <c r="G80" i="30"/>
  <c r="G79" i="30"/>
  <c r="G78" i="30"/>
  <c r="G77" i="30"/>
  <c r="G76" i="30"/>
  <c r="G75" i="30"/>
  <c r="G74" i="30"/>
  <c r="G73" i="30"/>
  <c r="G72" i="30"/>
  <c r="G71" i="30"/>
  <c r="G70" i="30"/>
  <c r="G69" i="30"/>
  <c r="G68" i="30"/>
  <c r="G67" i="30"/>
  <c r="G66" i="30"/>
  <c r="G65" i="30"/>
  <c r="G64" i="30"/>
  <c r="G63" i="30"/>
  <c r="G62" i="30"/>
  <c r="G61" i="30"/>
  <c r="G60" i="30"/>
  <c r="G59" i="30"/>
  <c r="G57" i="30"/>
  <c r="G55" i="30"/>
  <c r="G54" i="30"/>
  <c r="G52" i="30"/>
  <c r="G51" i="30"/>
  <c r="G48" i="30"/>
  <c r="G45" i="30"/>
  <c r="G43" i="30"/>
  <c r="F80" i="30"/>
  <c r="F79" i="30"/>
  <c r="F77" i="30"/>
  <c r="F76" i="30"/>
  <c r="F75" i="30"/>
  <c r="F74" i="30"/>
  <c r="F71" i="30"/>
  <c r="F69" i="30"/>
  <c r="F68" i="30"/>
  <c r="F67" i="30"/>
  <c r="F66" i="30"/>
  <c r="F64" i="30"/>
  <c r="F63" i="30"/>
  <c r="F62" i="30"/>
  <c r="F61" i="30"/>
  <c r="F60" i="30"/>
  <c r="F59" i="30"/>
  <c r="F57" i="30"/>
  <c r="F55" i="30"/>
  <c r="F54" i="30"/>
  <c r="F53" i="30"/>
  <c r="F51" i="30"/>
  <c r="F50" i="30"/>
  <c r="F49" i="30"/>
  <c r="I36" i="17"/>
  <c r="F46" i="30"/>
  <c r="F43" i="30"/>
  <c r="E13" i="31"/>
  <c r="E10" i="31"/>
  <c r="K460" i="30"/>
  <c r="I460" i="30"/>
  <c r="H460" i="30"/>
  <c r="K459" i="30"/>
  <c r="I459" i="30"/>
  <c r="H459" i="30"/>
  <c r="K458" i="30"/>
  <c r="I458" i="30"/>
  <c r="H458" i="30"/>
  <c r="K457" i="30"/>
  <c r="I457" i="30"/>
  <c r="H457" i="30"/>
  <c r="K456" i="30"/>
  <c r="I456" i="30"/>
  <c r="H456" i="30"/>
  <c r="K455" i="30"/>
  <c r="I455" i="30"/>
  <c r="H455" i="30"/>
  <c r="K454" i="30"/>
  <c r="I454" i="30"/>
  <c r="H454" i="30"/>
  <c r="K453" i="30"/>
  <c r="I453" i="30"/>
  <c r="H453" i="30"/>
  <c r="K452" i="30"/>
  <c r="I452" i="30"/>
  <c r="H452" i="30"/>
  <c r="K451" i="30"/>
  <c r="I451" i="30"/>
  <c r="H451" i="30"/>
  <c r="K450" i="30"/>
  <c r="I450" i="30"/>
  <c r="H450" i="30"/>
  <c r="K449" i="30"/>
  <c r="I449" i="30"/>
  <c r="H449" i="30"/>
  <c r="K448" i="30"/>
  <c r="I448" i="30"/>
  <c r="H448" i="30"/>
  <c r="K447" i="30"/>
  <c r="I447" i="30"/>
  <c r="H447" i="30"/>
  <c r="K446" i="30"/>
  <c r="I446" i="30"/>
  <c r="H446" i="30"/>
  <c r="K445" i="30"/>
  <c r="I445" i="30"/>
  <c r="H445" i="30"/>
  <c r="K444" i="30"/>
  <c r="I444" i="30"/>
  <c r="H444" i="30"/>
  <c r="K443" i="30"/>
  <c r="I443" i="30"/>
  <c r="H443" i="30"/>
  <c r="K442" i="30"/>
  <c r="I442" i="30"/>
  <c r="H442" i="30"/>
  <c r="K441" i="30"/>
  <c r="I441" i="30"/>
  <c r="H441" i="30"/>
  <c r="K440" i="30"/>
  <c r="I440" i="30"/>
  <c r="H440" i="30"/>
  <c r="K439" i="30"/>
  <c r="I439" i="30"/>
  <c r="H439" i="30"/>
  <c r="K438" i="30"/>
  <c r="I438" i="30"/>
  <c r="H438" i="30"/>
  <c r="K437" i="30"/>
  <c r="I437" i="30"/>
  <c r="H437" i="30"/>
  <c r="AC436" i="30"/>
  <c r="AB436" i="30"/>
  <c r="W436" i="30"/>
  <c r="V436" i="30"/>
  <c r="K436" i="30"/>
  <c r="I436" i="30"/>
  <c r="H436" i="30"/>
  <c r="AC435" i="30"/>
  <c r="AB435" i="30"/>
  <c r="W435" i="30"/>
  <c r="V435" i="30"/>
  <c r="K435" i="30"/>
  <c r="I435" i="30"/>
  <c r="H435" i="30"/>
  <c r="AC434" i="30"/>
  <c r="AB434" i="30"/>
  <c r="W434" i="30"/>
  <c r="V434" i="30"/>
  <c r="K434" i="30"/>
  <c r="I434" i="30"/>
  <c r="H434" i="30"/>
  <c r="AC433" i="30"/>
  <c r="AB433" i="30"/>
  <c r="W433" i="30"/>
  <c r="V433" i="30"/>
  <c r="K433" i="30"/>
  <c r="I433" i="30"/>
  <c r="H433" i="30"/>
  <c r="AC432" i="30"/>
  <c r="AB432" i="30"/>
  <c r="W432" i="30"/>
  <c r="V432" i="30"/>
  <c r="K432" i="30"/>
  <c r="I432" i="30"/>
  <c r="H432" i="30"/>
  <c r="AC431" i="30"/>
  <c r="AB431" i="30"/>
  <c r="W431" i="30"/>
  <c r="V431" i="30"/>
  <c r="K431" i="30"/>
  <c r="I431" i="30"/>
  <c r="H431" i="30"/>
  <c r="AC430" i="30"/>
  <c r="AB430" i="30"/>
  <c r="W430" i="30"/>
  <c r="V430" i="30"/>
  <c r="K430" i="30"/>
  <c r="I430" i="30"/>
  <c r="H430" i="30"/>
  <c r="AC429" i="30"/>
  <c r="AB429" i="30"/>
  <c r="W429" i="30"/>
  <c r="V429" i="30"/>
  <c r="K429" i="30"/>
  <c r="I429" i="30"/>
  <c r="H429" i="30"/>
  <c r="AC428" i="30"/>
  <c r="AB428" i="30"/>
  <c r="W428" i="30"/>
  <c r="V428" i="30"/>
  <c r="K428" i="30"/>
  <c r="I428" i="30"/>
  <c r="H428" i="30"/>
  <c r="AC427" i="30"/>
  <c r="AB427" i="30"/>
  <c r="W427" i="30"/>
  <c r="V427" i="30"/>
  <c r="K427" i="30"/>
  <c r="I427" i="30"/>
  <c r="H427" i="30"/>
  <c r="AC426" i="30"/>
  <c r="AB426" i="30"/>
  <c r="W426" i="30"/>
  <c r="V426" i="30"/>
  <c r="K426" i="30"/>
  <c r="I426" i="30"/>
  <c r="H426" i="30"/>
  <c r="AC425" i="30"/>
  <c r="AB425" i="30"/>
  <c r="W425" i="30"/>
  <c r="V425" i="30"/>
  <c r="K425" i="30"/>
  <c r="I425" i="30"/>
  <c r="H425" i="30"/>
  <c r="AC424" i="30"/>
  <c r="AB424" i="30"/>
  <c r="W424" i="30"/>
  <c r="V424" i="30"/>
  <c r="K424" i="30"/>
  <c r="I424" i="30"/>
  <c r="H424" i="30"/>
  <c r="AC423" i="30"/>
  <c r="AB423" i="30"/>
  <c r="W423" i="30"/>
  <c r="V423" i="30"/>
  <c r="K423" i="30"/>
  <c r="I423" i="30"/>
  <c r="H423" i="30"/>
  <c r="AC422" i="30"/>
  <c r="AB422" i="30"/>
  <c r="W422" i="30"/>
  <c r="V422" i="30"/>
  <c r="K422" i="30"/>
  <c r="I422" i="30"/>
  <c r="H422" i="30"/>
  <c r="AC421" i="30"/>
  <c r="AB421" i="30"/>
  <c r="W421" i="30"/>
  <c r="V421" i="30"/>
  <c r="K421" i="30"/>
  <c r="I421" i="30"/>
  <c r="H421" i="30"/>
  <c r="AC420" i="30"/>
  <c r="AB420" i="30"/>
  <c r="W420" i="30"/>
  <c r="V420" i="30"/>
  <c r="K420" i="30"/>
  <c r="I420" i="30"/>
  <c r="H420" i="30"/>
  <c r="AC419" i="30"/>
  <c r="AB419" i="30"/>
  <c r="W419" i="30"/>
  <c r="V419" i="30"/>
  <c r="K419" i="30"/>
  <c r="I419" i="30"/>
  <c r="H419" i="30"/>
  <c r="AC418" i="30"/>
  <c r="AB418" i="30"/>
  <c r="W418" i="30"/>
  <c r="V418" i="30"/>
  <c r="K418" i="30"/>
  <c r="I418" i="30"/>
  <c r="H418" i="30"/>
  <c r="AC417" i="30"/>
  <c r="AB417" i="30"/>
  <c r="W417" i="30"/>
  <c r="V417" i="30"/>
  <c r="K417" i="30"/>
  <c r="I417" i="30"/>
  <c r="H417" i="30"/>
  <c r="AC416" i="30"/>
  <c r="AB416" i="30"/>
  <c r="W416" i="30"/>
  <c r="V416" i="30"/>
  <c r="K416" i="30"/>
  <c r="I416" i="30"/>
  <c r="H416" i="30"/>
  <c r="AC415" i="30"/>
  <c r="AB415" i="30"/>
  <c r="W415" i="30"/>
  <c r="V415" i="30"/>
  <c r="K415" i="30"/>
  <c r="I415" i="30"/>
  <c r="H415" i="30"/>
  <c r="AC414" i="30"/>
  <c r="AB414" i="30"/>
  <c r="W414" i="30"/>
  <c r="V414" i="30"/>
  <c r="K414" i="30"/>
  <c r="I414" i="30"/>
  <c r="H414" i="30"/>
  <c r="AC413" i="30"/>
  <c r="AB413" i="30"/>
  <c r="W413" i="30"/>
  <c r="V413" i="30"/>
  <c r="K413" i="30"/>
  <c r="I413" i="30"/>
  <c r="H413" i="30"/>
  <c r="AC412" i="30"/>
  <c r="AB412" i="30"/>
  <c r="W412" i="30"/>
  <c r="V412" i="30"/>
  <c r="K412" i="30"/>
  <c r="I412" i="30"/>
  <c r="H412" i="30"/>
  <c r="AC411" i="30"/>
  <c r="AB411" i="30"/>
  <c r="W411" i="30"/>
  <c r="V411" i="30"/>
  <c r="K411" i="30"/>
  <c r="I411" i="30"/>
  <c r="H411" i="30"/>
  <c r="AC410" i="30"/>
  <c r="AB410" i="30"/>
  <c r="W410" i="30"/>
  <c r="V410" i="30"/>
  <c r="K410" i="30"/>
  <c r="I410" i="30"/>
  <c r="H410" i="30"/>
  <c r="AC409" i="30"/>
  <c r="AB409" i="30"/>
  <c r="W409" i="30"/>
  <c r="V409" i="30"/>
  <c r="K409" i="30"/>
  <c r="I409" i="30"/>
  <c r="H409" i="30"/>
  <c r="AC408" i="30"/>
  <c r="AB408" i="30"/>
  <c r="W408" i="30"/>
  <c r="V408" i="30"/>
  <c r="K408" i="30"/>
  <c r="I408" i="30"/>
  <c r="H408" i="30"/>
  <c r="AC407" i="30"/>
  <c r="AB407" i="30"/>
  <c r="W407" i="30"/>
  <c r="V407" i="30"/>
  <c r="K407" i="30"/>
  <c r="I407" i="30"/>
  <c r="H407" i="30"/>
  <c r="AC406" i="30"/>
  <c r="AB406" i="30"/>
  <c r="W406" i="30"/>
  <c r="V406" i="30"/>
  <c r="K406" i="30"/>
  <c r="I406" i="30"/>
  <c r="H406" i="30"/>
  <c r="AC405" i="30"/>
  <c r="AB405" i="30"/>
  <c r="W405" i="30"/>
  <c r="V405" i="30"/>
  <c r="K405" i="30"/>
  <c r="I405" i="30"/>
  <c r="H405" i="30"/>
  <c r="AC404" i="30"/>
  <c r="AB404" i="30"/>
  <c r="W404" i="30"/>
  <c r="V404" i="30"/>
  <c r="K404" i="30"/>
  <c r="I404" i="30"/>
  <c r="H404" i="30"/>
  <c r="AC403" i="30"/>
  <c r="AB403" i="30"/>
  <c r="W403" i="30"/>
  <c r="V403" i="30"/>
  <c r="K403" i="30"/>
  <c r="I403" i="30"/>
  <c r="H403" i="30"/>
  <c r="AC402" i="30"/>
  <c r="AB402" i="30"/>
  <c r="W402" i="30"/>
  <c r="V402" i="30"/>
  <c r="K402" i="30"/>
  <c r="I402" i="30"/>
  <c r="H402" i="30"/>
  <c r="AC401" i="30"/>
  <c r="AB401" i="30"/>
  <c r="W401" i="30"/>
  <c r="V401" i="30"/>
  <c r="K401" i="30"/>
  <c r="I401" i="30"/>
  <c r="H401" i="30"/>
  <c r="AM75" i="30"/>
  <c r="AM74" i="30"/>
  <c r="AM73" i="30"/>
  <c r="AM72" i="30"/>
  <c r="AM71" i="30"/>
  <c r="AM70" i="30"/>
  <c r="AM69" i="30"/>
  <c r="AM68" i="30"/>
  <c r="AM67" i="30"/>
  <c r="AM66" i="30"/>
  <c r="AM65" i="30"/>
  <c r="AM64" i="30"/>
  <c r="AM63" i="30"/>
  <c r="AM62" i="30"/>
  <c r="AM61" i="30"/>
  <c r="AM60" i="30"/>
  <c r="AM59" i="30"/>
  <c r="AM58" i="30"/>
  <c r="AM57" i="30"/>
  <c r="AM56" i="30"/>
  <c r="AM55" i="30"/>
  <c r="AM54" i="30"/>
  <c r="AM53" i="30"/>
  <c r="AM52" i="30"/>
  <c r="AM51" i="30"/>
  <c r="AM50" i="30"/>
  <c r="AM49" i="30"/>
  <c r="AM48" i="30"/>
  <c r="AM47" i="30"/>
  <c r="AM46" i="30"/>
  <c r="AM45" i="30"/>
  <c r="AM44" i="30"/>
  <c r="AM43" i="30"/>
  <c r="AM42" i="30"/>
  <c r="AM41" i="30"/>
  <c r="D6" i="17"/>
  <c r="G41" i="30"/>
  <c r="G47" i="30"/>
  <c r="G53" i="30"/>
  <c r="F42" i="30"/>
  <c r="G58" i="30"/>
  <c r="E18" i="31"/>
  <c r="H14" i="17" s="1"/>
  <c r="I31" i="17"/>
  <c r="F44" i="30"/>
  <c r="F29" i="17"/>
  <c r="I29" i="17"/>
  <c r="F41" i="30"/>
  <c r="I33" i="17"/>
  <c r="L36" i="17"/>
  <c r="L37" i="17" s="1"/>
  <c r="F48" i="30"/>
  <c r="I39" i="17"/>
  <c r="I34" i="17"/>
  <c r="F65" i="30"/>
  <c r="F72" i="30"/>
  <c r="F78" i="30"/>
  <c r="F56" i="30"/>
  <c r="F58" i="30"/>
  <c r="H23" i="17"/>
  <c r="G44" i="30"/>
  <c r="I37" i="17"/>
  <c r="I32" i="17"/>
  <c r="F70" i="30"/>
  <c r="F47" i="30"/>
  <c r="I35" i="17"/>
  <c r="G56" i="30"/>
  <c r="F52" i="30"/>
  <c r="F73" i="30"/>
  <c r="G42" i="30"/>
  <c r="I30" i="17"/>
  <c r="I38" i="17"/>
  <c r="G50" i="30"/>
  <c r="L424" i="30" l="1"/>
  <c r="Q424" i="30" s="1"/>
  <c r="L454" i="30"/>
  <c r="L459" i="30"/>
  <c r="L405" i="30"/>
  <c r="Q405" i="30" s="1"/>
  <c r="C6" i="30"/>
  <c r="L447" i="30"/>
  <c r="L421" i="30"/>
  <c r="Q421" i="30" s="1"/>
  <c r="L434" i="30"/>
  <c r="Q434" i="30" s="1"/>
  <c r="L412" i="30"/>
  <c r="Q412" i="30" s="1"/>
  <c r="L443" i="30"/>
  <c r="L451" i="30"/>
  <c r="L456" i="30"/>
  <c r="L401" i="30"/>
  <c r="Q401" i="30" s="1"/>
  <c r="L425" i="30"/>
  <c r="Q425" i="30" s="1"/>
  <c r="H205" i="30"/>
  <c r="H221" i="30"/>
  <c r="H241" i="30"/>
  <c r="H357" i="30"/>
  <c r="H361" i="30"/>
  <c r="H365" i="30"/>
  <c r="H369" i="30"/>
  <c r="H373" i="30"/>
  <c r="L411" i="30"/>
  <c r="Q411" i="30" s="1"/>
  <c r="L407" i="30"/>
  <c r="Q407" i="30" s="1"/>
  <c r="L432" i="30"/>
  <c r="Q432" i="30" s="1"/>
  <c r="L410" i="30"/>
  <c r="Q410" i="30" s="1"/>
  <c r="L441" i="30"/>
  <c r="L403" i="30"/>
  <c r="Q403" i="30" s="1"/>
  <c r="L406" i="30"/>
  <c r="Q406" i="30" s="1"/>
  <c r="L413" i="30"/>
  <c r="Q413" i="30" s="1"/>
  <c r="L448" i="30"/>
  <c r="L38" i="17"/>
  <c r="E29" i="17" s="1"/>
  <c r="H210" i="30"/>
  <c r="H371" i="30"/>
  <c r="H375" i="30"/>
  <c r="H395" i="30"/>
  <c r="H182" i="30"/>
  <c r="H60" i="30"/>
  <c r="H64" i="30"/>
  <c r="H92" i="30"/>
  <c r="H108" i="30"/>
  <c r="H132" i="30"/>
  <c r="H136" i="30"/>
  <c r="H140" i="30"/>
  <c r="H232" i="30"/>
  <c r="H244" i="30"/>
  <c r="H248" i="30"/>
  <c r="H256" i="30"/>
  <c r="H264" i="30"/>
  <c r="H280" i="30"/>
  <c r="H288" i="30"/>
  <c r="H292" i="30"/>
  <c r="H308" i="30"/>
  <c r="H328" i="30"/>
  <c r="H332" i="30"/>
  <c r="H336" i="30"/>
  <c r="H348" i="30"/>
  <c r="H352" i="30"/>
  <c r="H360" i="30"/>
  <c r="H400" i="30"/>
  <c r="I234" i="30"/>
  <c r="H63" i="30"/>
  <c r="E41" i="30"/>
  <c r="H50" i="30"/>
  <c r="AK71" i="30"/>
  <c r="H58" i="30"/>
  <c r="AK60" i="30"/>
  <c r="H82" i="30"/>
  <c r="H90" i="30"/>
  <c r="H98" i="30"/>
  <c r="H130" i="30"/>
  <c r="H138" i="30"/>
  <c r="H142" i="30"/>
  <c r="H146" i="30"/>
  <c r="H150" i="30"/>
  <c r="H170" i="30"/>
  <c r="H174" i="30"/>
  <c r="H178" i="30"/>
  <c r="H186" i="30"/>
  <c r="H111" i="30"/>
  <c r="H189" i="30"/>
  <c r="H193" i="30"/>
  <c r="H69" i="30"/>
  <c r="H214" i="30"/>
  <c r="H306" i="30"/>
  <c r="H326" i="30"/>
  <c r="H330" i="30"/>
  <c r="H354" i="30"/>
  <c r="H358" i="30"/>
  <c r="H374" i="30"/>
  <c r="H382" i="30"/>
  <c r="AK46" i="30"/>
  <c r="L423" i="30"/>
  <c r="Q423" i="30" s="1"/>
  <c r="L458" i="30"/>
  <c r="L453" i="30"/>
  <c r="L435" i="30"/>
  <c r="Q435" i="30" s="1"/>
  <c r="L427" i="30"/>
  <c r="Q427" i="30" s="1"/>
  <c r="L431" i="30"/>
  <c r="Q431" i="30" s="1"/>
  <c r="I99" i="30"/>
  <c r="I360" i="30"/>
  <c r="AB391" i="30"/>
  <c r="I399" i="30"/>
  <c r="AB400" i="30"/>
  <c r="H56" i="30"/>
  <c r="H228" i="30"/>
  <c r="H311" i="30"/>
  <c r="V294" i="30"/>
  <c r="H68" i="30"/>
  <c r="AK74" i="30"/>
  <c r="K129" i="30"/>
  <c r="K137" i="30"/>
  <c r="K141" i="30"/>
  <c r="K147" i="30"/>
  <c r="K153" i="30"/>
  <c r="V207" i="30"/>
  <c r="H217" i="30"/>
  <c r="H225" i="30"/>
  <c r="K366" i="30"/>
  <c r="K372" i="30"/>
  <c r="H388" i="30"/>
  <c r="H327" i="30"/>
  <c r="H347" i="30"/>
  <c r="I242" i="30"/>
  <c r="I288" i="30"/>
  <c r="I293" i="30"/>
  <c r="I325" i="30"/>
  <c r="I348" i="30"/>
  <c r="H343" i="30"/>
  <c r="K191" i="30"/>
  <c r="K202" i="30"/>
  <c r="H226" i="30"/>
  <c r="H204" i="30"/>
  <c r="H295" i="30"/>
  <c r="H46" i="30"/>
  <c r="AK45" i="30"/>
  <c r="H107" i="30"/>
  <c r="H115" i="30"/>
  <c r="H119" i="30"/>
  <c r="H123" i="30"/>
  <c r="H127" i="30"/>
  <c r="H131" i="30"/>
  <c r="H135" i="30"/>
  <c r="H139" i="30"/>
  <c r="H159" i="30"/>
  <c r="H167" i="30"/>
  <c r="H203" i="30"/>
  <c r="H250" i="30"/>
  <c r="H254" i="30"/>
  <c r="H258" i="30"/>
  <c r="H262" i="30"/>
  <c r="H266" i="30"/>
  <c r="H270" i="30"/>
  <c r="H274" i="30"/>
  <c r="H282" i="30"/>
  <c r="H294" i="30"/>
  <c r="H302" i="30"/>
  <c r="H314" i="30"/>
  <c r="H362" i="30"/>
  <c r="H366" i="30"/>
  <c r="H370" i="30"/>
  <c r="H378" i="30"/>
  <c r="H391" i="30"/>
  <c r="V351" i="30"/>
  <c r="H51" i="30"/>
  <c r="H277" i="30"/>
  <c r="H293" i="30"/>
  <c r="H317" i="30"/>
  <c r="I373" i="30"/>
  <c r="H230" i="30"/>
  <c r="V277" i="30"/>
  <c r="I306" i="30"/>
  <c r="V310" i="30"/>
  <c r="H334" i="30"/>
  <c r="H350" i="30"/>
  <c r="H245" i="30"/>
  <c r="H285" i="30"/>
  <c r="H297" i="30"/>
  <c r="H313" i="30"/>
  <c r="H88" i="30"/>
  <c r="H160" i="30"/>
  <c r="H215" i="30"/>
  <c r="H219" i="30"/>
  <c r="H223" i="30"/>
  <c r="H238" i="30"/>
  <c r="AB390" i="30"/>
  <c r="AK68" i="30"/>
  <c r="H289" i="30"/>
  <c r="H301" i="30"/>
  <c r="H309" i="30"/>
  <c r="H321" i="30"/>
  <c r="V393" i="30"/>
  <c r="H101" i="30"/>
  <c r="H105" i="30"/>
  <c r="H117" i="30"/>
  <c r="H145" i="30"/>
  <c r="H149" i="30"/>
  <c r="H165" i="30"/>
  <c r="I168" i="30"/>
  <c r="V214" i="30"/>
  <c r="I220" i="30"/>
  <c r="H235" i="30"/>
  <c r="H243" i="30"/>
  <c r="H251" i="30"/>
  <c r="H255" i="30"/>
  <c r="H279" i="30"/>
  <c r="H287" i="30"/>
  <c r="H299" i="30"/>
  <c r="H315" i="30"/>
  <c r="H339" i="30"/>
  <c r="L418" i="30"/>
  <c r="Q418" i="30" s="1"/>
  <c r="L408" i="30"/>
  <c r="Q408" i="30" s="1"/>
  <c r="V391" i="30"/>
  <c r="AB392" i="30"/>
  <c r="V395" i="30"/>
  <c r="V396" i="30"/>
  <c r="I396" i="30"/>
  <c r="I394" i="30"/>
  <c r="W281" i="30"/>
  <c r="H281" i="30"/>
  <c r="W375" i="30"/>
  <c r="V290" i="30"/>
  <c r="H290" i="30"/>
  <c r="H298" i="30"/>
  <c r="I295" i="30"/>
  <c r="H333" i="30"/>
  <c r="K331" i="30"/>
  <c r="AC353" i="30"/>
  <c r="K355" i="30"/>
  <c r="H377" i="30"/>
  <c r="AB376" i="30"/>
  <c r="H381" i="30"/>
  <c r="I379" i="30"/>
  <c r="I384" i="30"/>
  <c r="H385" i="30"/>
  <c r="V386" i="30"/>
  <c r="AB387" i="30"/>
  <c r="V388" i="30"/>
  <c r="H389" i="30"/>
  <c r="L446" i="30"/>
  <c r="W178" i="30"/>
  <c r="H196" i="30"/>
  <c r="H200" i="30"/>
  <c r="H207" i="30"/>
  <c r="K205" i="30"/>
  <c r="W206" i="30"/>
  <c r="K246" i="30"/>
  <c r="W243" i="30"/>
  <c r="K248" i="30"/>
  <c r="K290" i="30"/>
  <c r="K305" i="30"/>
  <c r="H305" i="30"/>
  <c r="H54" i="30"/>
  <c r="AK54" i="30"/>
  <c r="V305" i="30"/>
  <c r="I303" i="30"/>
  <c r="I365" i="30"/>
  <c r="V278" i="30"/>
  <c r="H224" i="30"/>
  <c r="I222" i="30"/>
  <c r="I239" i="30"/>
  <c r="I283" i="30"/>
  <c r="V291" i="30"/>
  <c r="AC358" i="30"/>
  <c r="V284" i="30"/>
  <c r="AB286" i="30"/>
  <c r="AB295" i="30"/>
  <c r="AB317" i="30"/>
  <c r="AB389" i="30"/>
  <c r="AB372" i="30"/>
  <c r="H278" i="30"/>
  <c r="AC370" i="30"/>
  <c r="L439" i="30"/>
  <c r="L444" i="30"/>
  <c r="H109" i="30"/>
  <c r="H121" i="30"/>
  <c r="H133" i="30"/>
  <c r="I117" i="30"/>
  <c r="K160" i="30"/>
  <c r="W208" i="30"/>
  <c r="I400" i="30"/>
  <c r="I393" i="30"/>
  <c r="K161" i="30"/>
  <c r="I78" i="30"/>
  <c r="K49" i="30"/>
  <c r="U80" i="30"/>
  <c r="K89" i="30"/>
  <c r="H95" i="30"/>
  <c r="H99" i="30"/>
  <c r="V197" i="30"/>
  <c r="H386" i="30"/>
  <c r="I110" i="30"/>
  <c r="K212" i="30"/>
  <c r="AB393" i="30"/>
  <c r="H106" i="30"/>
  <c r="L429" i="30"/>
  <c r="Q429" i="30" s="1"/>
  <c r="I287" i="30"/>
  <c r="I279" i="30"/>
  <c r="L440" i="30"/>
  <c r="L445" i="30"/>
  <c r="L452" i="30"/>
  <c r="H75" i="30"/>
  <c r="H163" i="30"/>
  <c r="H171" i="30"/>
  <c r="H229" i="30"/>
  <c r="V288" i="30"/>
  <c r="I292" i="30"/>
  <c r="H316" i="30"/>
  <c r="H320" i="30"/>
  <c r="H331" i="30"/>
  <c r="W335" i="30"/>
  <c r="H355" i="30"/>
  <c r="W400" i="30"/>
  <c r="L417" i="30"/>
  <c r="Q417" i="30" s="1"/>
  <c r="I114" i="30"/>
  <c r="K224" i="30"/>
  <c r="L428" i="30"/>
  <c r="Q428" i="30" s="1"/>
  <c r="L437" i="30"/>
  <c r="AB212" i="30"/>
  <c r="V287" i="30"/>
  <c r="AK58" i="30"/>
  <c r="B81" i="30"/>
  <c r="I143" i="30"/>
  <c r="H148" i="30"/>
  <c r="W175" i="30"/>
  <c r="I189" i="30"/>
  <c r="AB195" i="30"/>
  <c r="W260" i="30"/>
  <c r="K264" i="30"/>
  <c r="W268" i="30"/>
  <c r="AC269" i="30"/>
  <c r="K276" i="30"/>
  <c r="K280" i="30"/>
  <c r="W282" i="30"/>
  <c r="K288" i="30"/>
  <c r="K296" i="30"/>
  <c r="K300" i="30"/>
  <c r="AC302" i="30"/>
  <c r="K387" i="30"/>
  <c r="L449" i="30"/>
  <c r="L402" i="30"/>
  <c r="Q402" i="30" s="1"/>
  <c r="L419" i="30"/>
  <c r="Q419" i="30" s="1"/>
  <c r="L420" i="30"/>
  <c r="Q420" i="30" s="1"/>
  <c r="H85" i="30"/>
  <c r="H89" i="30"/>
  <c r="K139" i="30"/>
  <c r="AC149" i="30"/>
  <c r="K156" i="30"/>
  <c r="I171" i="30"/>
  <c r="H180" i="30"/>
  <c r="H242" i="30"/>
  <c r="I245" i="30"/>
  <c r="K247" i="30"/>
  <c r="I265" i="30"/>
  <c r="H273" i="30"/>
  <c r="AB277" i="30"/>
  <c r="H325" i="30"/>
  <c r="K326" i="30"/>
  <c r="H384" i="30"/>
  <c r="K396" i="30"/>
  <c r="AB152" i="30"/>
  <c r="AC200" i="30"/>
  <c r="K200" i="30"/>
  <c r="K240" i="30"/>
  <c r="K241" i="30"/>
  <c r="K242" i="30"/>
  <c r="H349" i="30"/>
  <c r="W349" i="30"/>
  <c r="AC349" i="30"/>
  <c r="K348" i="30"/>
  <c r="W364" i="30"/>
  <c r="AC364" i="30"/>
  <c r="AC380" i="30"/>
  <c r="H49" i="30"/>
  <c r="AC396" i="30"/>
  <c r="AB362" i="30"/>
  <c r="AC266" i="30"/>
  <c r="AC282" i="30"/>
  <c r="V309" i="30"/>
  <c r="H300" i="30"/>
  <c r="W288" i="30"/>
  <c r="V213" i="30"/>
  <c r="I244" i="30"/>
  <c r="I241" i="30"/>
  <c r="AC371" i="30"/>
  <c r="I243" i="30"/>
  <c r="H220" i="30"/>
  <c r="W202" i="30"/>
  <c r="I194" i="30"/>
  <c r="AB202" i="30"/>
  <c r="I228" i="30"/>
  <c r="K253" i="30"/>
  <c r="H353" i="30"/>
  <c r="AK51" i="30"/>
  <c r="W361" i="30"/>
  <c r="AB367" i="30"/>
  <c r="AC376" i="30"/>
  <c r="I216" i="30"/>
  <c r="H212" i="30"/>
  <c r="W241" i="30"/>
  <c r="I217" i="30"/>
  <c r="I212" i="30"/>
  <c r="K274" i="30"/>
  <c r="W269" i="30"/>
  <c r="K352" i="30"/>
  <c r="I130" i="30"/>
  <c r="H172" i="30"/>
  <c r="H175" i="30"/>
  <c r="H179" i="30"/>
  <c r="H183" i="30"/>
  <c r="K185" i="30"/>
  <c r="K194" i="30"/>
  <c r="K198" i="30"/>
  <c r="H202" i="30"/>
  <c r="W277" i="30"/>
  <c r="K324" i="30"/>
  <c r="AB331" i="30"/>
  <c r="H335" i="30"/>
  <c r="V354" i="30"/>
  <c r="AB399" i="30"/>
  <c r="V398" i="30"/>
  <c r="I398" i="30"/>
  <c r="AB398" i="30"/>
  <c r="V399" i="30"/>
  <c r="H195" i="30"/>
  <c r="V195" i="30"/>
  <c r="V372" i="30"/>
  <c r="V303" i="30"/>
  <c r="K283" i="30"/>
  <c r="W358" i="30"/>
  <c r="W201" i="30"/>
  <c r="I134" i="30"/>
  <c r="H134" i="30"/>
  <c r="W195" i="30"/>
  <c r="AB325" i="30"/>
  <c r="H80" i="30"/>
  <c r="I376" i="30"/>
  <c r="H372" i="30"/>
  <c r="V315" i="30"/>
  <c r="V381" i="30"/>
  <c r="V311" i="30"/>
  <c r="W279" i="30"/>
  <c r="W259" i="30"/>
  <c r="AC283" i="30"/>
  <c r="H284" i="30"/>
  <c r="K271" i="30"/>
  <c r="W293" i="30"/>
  <c r="W280" i="30"/>
  <c r="H91" i="30"/>
  <c r="K263" i="30"/>
  <c r="H47" i="30"/>
  <c r="AK69" i="30"/>
  <c r="H84" i="30"/>
  <c r="V92" i="30"/>
  <c r="H96" i="30"/>
  <c r="K103" i="30"/>
  <c r="W110" i="30"/>
  <c r="K138" i="30"/>
  <c r="W138" i="30"/>
  <c r="K157" i="30"/>
  <c r="H158" i="30"/>
  <c r="H166" i="30"/>
  <c r="H192" i="30"/>
  <c r="I192" i="30"/>
  <c r="AB278" i="30"/>
  <c r="AB281" i="30"/>
  <c r="H283" i="30"/>
  <c r="I286" i="30"/>
  <c r="I291" i="30"/>
  <c r="AB291" i="30"/>
  <c r="H291" i="30"/>
  <c r="I294" i="30"/>
  <c r="V293" i="30"/>
  <c r="AB297" i="30"/>
  <c r="AB298" i="30"/>
  <c r="AB299" i="30"/>
  <c r="AB302" i="30"/>
  <c r="AB303" i="30"/>
  <c r="H303" i="30"/>
  <c r="I309" i="30"/>
  <c r="I310" i="30"/>
  <c r="I313" i="30"/>
  <c r="I323" i="30"/>
  <c r="AC359" i="30"/>
  <c r="W357" i="30"/>
  <c r="V363" i="30"/>
  <c r="I363" i="30"/>
  <c r="I366" i="30"/>
  <c r="H367" i="30"/>
  <c r="I371" i="30"/>
  <c r="AB369" i="30"/>
  <c r="AB370" i="30"/>
  <c r="V377" i="30"/>
  <c r="AB378" i="30"/>
  <c r="I377" i="30"/>
  <c r="AB377" i="30"/>
  <c r="AB383" i="30"/>
  <c r="V382" i="30"/>
  <c r="I382" i="30"/>
  <c r="V383" i="30"/>
  <c r="I388" i="30"/>
  <c r="I391" i="30"/>
  <c r="V392" i="30"/>
  <c r="I392" i="30"/>
  <c r="AB396" i="30"/>
  <c r="I169" i="30"/>
  <c r="H169" i="30"/>
  <c r="K178" i="30"/>
  <c r="K177" i="30"/>
  <c r="I191" i="30"/>
  <c r="V189" i="30"/>
  <c r="AC399" i="30"/>
  <c r="K399" i="30"/>
  <c r="I315" i="30"/>
  <c r="AC284" i="30"/>
  <c r="V384" i="30"/>
  <c r="K293" i="30"/>
  <c r="K164" i="30"/>
  <c r="W315" i="30"/>
  <c r="K53" i="30"/>
  <c r="W380" i="30"/>
  <c r="K364" i="30"/>
  <c r="W399" i="30"/>
  <c r="AB366" i="30"/>
  <c r="AB283" i="30"/>
  <c r="I311" i="30"/>
  <c r="AC256" i="30"/>
  <c r="K284" i="30"/>
  <c r="W270" i="30"/>
  <c r="AC264" i="30"/>
  <c r="K375" i="30"/>
  <c r="H246" i="30"/>
  <c r="K281" i="30"/>
  <c r="H201" i="30"/>
  <c r="W275" i="30"/>
  <c r="W294" i="30"/>
  <c r="V365" i="30"/>
  <c r="K193" i="30"/>
  <c r="I140" i="30"/>
  <c r="AK50" i="30"/>
  <c r="AK61" i="30"/>
  <c r="H61" i="30"/>
  <c r="V101" i="30"/>
  <c r="I107" i="30"/>
  <c r="V150" i="30"/>
  <c r="I150" i="30"/>
  <c r="H162" i="30"/>
  <c r="K162" i="30"/>
  <c r="V170" i="30"/>
  <c r="I225" i="30"/>
  <c r="V251" i="30"/>
  <c r="H252" i="30"/>
  <c r="AC258" i="30"/>
  <c r="K261" i="30"/>
  <c r="W261" i="30"/>
  <c r="H263" i="30"/>
  <c r="H267" i="30"/>
  <c r="AC267" i="30"/>
  <c r="W266" i="30"/>
  <c r="W265" i="30"/>
  <c r="W267" i="30"/>
  <c r="K275" i="30"/>
  <c r="AC275" i="30"/>
  <c r="AC274" i="30"/>
  <c r="K277" i="30"/>
  <c r="AC278" i="30"/>
  <c r="K279" i="30"/>
  <c r="W283" i="30"/>
  <c r="K285" i="30"/>
  <c r="W285" i="30"/>
  <c r="W287" i="30"/>
  <c r="K291" i="30"/>
  <c r="K294" i="30"/>
  <c r="K295" i="30"/>
  <c r="K297" i="30"/>
  <c r="K298" i="30"/>
  <c r="K299" i="30"/>
  <c r="K301" i="30"/>
  <c r="W307" i="30"/>
  <c r="AC352" i="30"/>
  <c r="K351" i="30"/>
  <c r="AB360" i="30"/>
  <c r="V360" i="30"/>
  <c r="W355" i="30"/>
  <c r="K367" i="30"/>
  <c r="K369" i="30"/>
  <c r="W369" i="30"/>
  <c r="W373" i="30"/>
  <c r="W377" i="30"/>
  <c r="H383" i="30"/>
  <c r="V390" i="30"/>
  <c r="AB388" i="30"/>
  <c r="I390" i="30"/>
  <c r="H390" i="30"/>
  <c r="I389" i="30"/>
  <c r="H393" i="30"/>
  <c r="W391" i="30"/>
  <c r="W393" i="30"/>
  <c r="AB397" i="30"/>
  <c r="I397" i="30"/>
  <c r="V397" i="30"/>
  <c r="I395" i="30"/>
  <c r="H397" i="30"/>
  <c r="H318" i="30"/>
  <c r="I318" i="30"/>
  <c r="V376" i="30"/>
  <c r="AB354" i="30"/>
  <c r="AC260" i="30"/>
  <c r="AB292" i="30"/>
  <c r="H141" i="30"/>
  <c r="I129" i="30"/>
  <c r="AK59" i="30"/>
  <c r="H59" i="30"/>
  <c r="AC78" i="30"/>
  <c r="W168" i="30"/>
  <c r="V178" i="30"/>
  <c r="K309" i="30"/>
  <c r="H310" i="30"/>
  <c r="AK49" i="30"/>
  <c r="AB384" i="30"/>
  <c r="H368" i="30"/>
  <c r="W366" i="30"/>
  <c r="V370" i="30"/>
  <c r="K323" i="30"/>
  <c r="K282" i="30"/>
  <c r="W257" i="30"/>
  <c r="AC245" i="30"/>
  <c r="W278" i="30"/>
  <c r="AC276" i="30"/>
  <c r="AB363" i="30"/>
  <c r="AK48" i="30"/>
  <c r="H48" i="30"/>
  <c r="H77" i="30"/>
  <c r="AC77" i="30"/>
  <c r="H45" i="30"/>
  <c r="AC151" i="30"/>
  <c r="K155" i="30"/>
  <c r="K159" i="30"/>
  <c r="AC170" i="30"/>
  <c r="H197" i="30"/>
  <c r="AB196" i="30"/>
  <c r="K204" i="30"/>
  <c r="I208" i="30"/>
  <c r="AB208" i="30"/>
  <c r="V211" i="30"/>
  <c r="H216" i="30"/>
  <c r="K219" i="30"/>
  <c r="K245" i="30"/>
  <c r="W245" i="30"/>
  <c r="K243" i="30"/>
  <c r="K244" i="30"/>
  <c r="H249" i="30"/>
  <c r="W251" i="30"/>
  <c r="K251" i="30"/>
  <c r="AC252" i="30"/>
  <c r="W255" i="30"/>
  <c r="K255" i="30"/>
  <c r="H260" i="30"/>
  <c r="H268" i="30"/>
  <c r="V271" i="30"/>
  <c r="H272" i="30"/>
  <c r="I272" i="30"/>
  <c r="AB276" i="30"/>
  <c r="H276" i="30"/>
  <c r="H296" i="30"/>
  <c r="V296" i="30"/>
  <c r="H304" i="30"/>
  <c r="I308" i="30"/>
  <c r="V312" i="30"/>
  <c r="H337" i="30"/>
  <c r="W336" i="30"/>
  <c r="W340" i="30"/>
  <c r="K360" i="30"/>
  <c r="V368" i="30"/>
  <c r="H376" i="30"/>
  <c r="V380" i="30"/>
  <c r="I380" i="30"/>
  <c r="V385" i="30"/>
  <c r="I385" i="30"/>
  <c r="I387" i="30"/>
  <c r="AB386" i="30"/>
  <c r="AB385" i="30"/>
  <c r="H387" i="30"/>
  <c r="I386" i="30"/>
  <c r="V387" i="30"/>
  <c r="H62" i="30"/>
  <c r="AK70" i="30"/>
  <c r="K78" i="30"/>
  <c r="W80" i="30"/>
  <c r="AC85" i="30"/>
  <c r="K48" i="30"/>
  <c r="K71" i="30"/>
  <c r="AC79" i="30"/>
  <c r="I98" i="30"/>
  <c r="I112" i="30"/>
  <c r="AK66" i="30"/>
  <c r="AC160" i="30"/>
  <c r="V389" i="30"/>
  <c r="AB395" i="30"/>
  <c r="AK56" i="30"/>
  <c r="H87" i="30"/>
  <c r="AB274" i="30"/>
  <c r="K400" i="30"/>
  <c r="AK41" i="30"/>
  <c r="H41" i="30"/>
  <c r="I41" i="30"/>
  <c r="AK62" i="30"/>
  <c r="AB76" i="30"/>
  <c r="W76" i="30"/>
  <c r="K77" i="30"/>
  <c r="H76" i="30"/>
  <c r="W86" i="30"/>
  <c r="W82" i="30"/>
  <c r="V84" i="30"/>
  <c r="K104" i="30"/>
  <c r="H71" i="30"/>
  <c r="I74" i="30"/>
  <c r="K47" i="30"/>
  <c r="AC75" i="30"/>
  <c r="K76" i="30"/>
  <c r="AK75" i="30"/>
  <c r="AH75" i="30" s="1"/>
  <c r="K85" i="30"/>
  <c r="H110" i="30"/>
  <c r="I56" i="30"/>
  <c r="W96" i="30"/>
  <c r="I80" i="30"/>
  <c r="K80" i="30"/>
  <c r="H118" i="30"/>
  <c r="K86" i="30"/>
  <c r="W84" i="30"/>
  <c r="K98" i="30"/>
  <c r="H66" i="30"/>
  <c r="I45" i="30"/>
  <c r="K79" i="30"/>
  <c r="H81" i="30"/>
  <c r="W85" i="30"/>
  <c r="H116" i="30"/>
  <c r="V121" i="30"/>
  <c r="V104" i="30"/>
  <c r="I79" i="30"/>
  <c r="K74" i="30"/>
  <c r="AC76" i="30"/>
  <c r="H78" i="30"/>
  <c r="AK63" i="30"/>
  <c r="H52" i="30"/>
  <c r="H74" i="30"/>
  <c r="AK64" i="30"/>
  <c r="W79" i="30"/>
  <c r="AK52" i="30"/>
  <c r="K87" i="30"/>
  <c r="K83" i="30"/>
  <c r="W98" i="30"/>
  <c r="K75" i="30"/>
  <c r="I102" i="30"/>
  <c r="I101" i="30"/>
  <c r="I108" i="30"/>
  <c r="V60" i="30"/>
  <c r="W124" i="30"/>
  <c r="K124" i="30"/>
  <c r="AC124" i="30"/>
  <c r="AC123" i="30"/>
  <c r="W106" i="30"/>
  <c r="H124" i="30"/>
  <c r="AC106" i="30"/>
  <c r="W111" i="30"/>
  <c r="W122" i="30"/>
  <c r="W305" i="30"/>
  <c r="K239" i="30"/>
  <c r="AC238" i="30"/>
  <c r="AC237" i="30"/>
  <c r="AC239" i="30"/>
  <c r="W238" i="30"/>
  <c r="W239" i="30"/>
  <c r="W237" i="30"/>
  <c r="K237" i="30"/>
  <c r="K238" i="30"/>
  <c r="I257" i="30"/>
  <c r="AB256" i="30"/>
  <c r="V256" i="30"/>
  <c r="AB251" i="30"/>
  <c r="V255" i="30"/>
  <c r="AB255" i="30"/>
  <c r="V249" i="30"/>
  <c r="H257" i="30"/>
  <c r="AB244" i="30"/>
  <c r="V252" i="30"/>
  <c r="AB250" i="30"/>
  <c r="I255" i="30"/>
  <c r="AB253" i="30"/>
  <c r="V257" i="30"/>
  <c r="AB254" i="30"/>
  <c r="AB248" i="30"/>
  <c r="I254" i="30"/>
  <c r="AB252" i="30"/>
  <c r="I249" i="30"/>
  <c r="AB246" i="30"/>
  <c r="V244" i="30"/>
  <c r="V245" i="30"/>
  <c r="I251" i="30"/>
  <c r="V247" i="30"/>
  <c r="I253" i="30"/>
  <c r="AB243" i="30"/>
  <c r="I247" i="30"/>
  <c r="V241" i="30"/>
  <c r="I250" i="30"/>
  <c r="V242" i="30"/>
  <c r="AB249" i="30"/>
  <c r="AB245" i="30"/>
  <c r="V254" i="30"/>
  <c r="V250" i="30"/>
  <c r="I252" i="30"/>
  <c r="I246" i="30"/>
  <c r="I269" i="30"/>
  <c r="AB268" i="30"/>
  <c r="I267" i="30"/>
  <c r="AB266" i="30"/>
  <c r="I268" i="30"/>
  <c r="H269" i="30"/>
  <c r="V269" i="30"/>
  <c r="V266" i="30"/>
  <c r="AC316" i="30"/>
  <c r="W304" i="30"/>
  <c r="AC116" i="30"/>
  <c r="L457" i="30"/>
  <c r="AK67" i="30"/>
  <c r="H67" i="30"/>
  <c r="K54" i="30"/>
  <c r="H55" i="30"/>
  <c r="AK55" i="30"/>
  <c r="K55" i="30"/>
  <c r="K73" i="30"/>
  <c r="K72" i="30"/>
  <c r="AC73" i="30"/>
  <c r="W73" i="30"/>
  <c r="W70" i="30"/>
  <c r="V152" i="30"/>
  <c r="AB150" i="30"/>
  <c r="V153" i="30"/>
  <c r="H155" i="30"/>
  <c r="AB151" i="30"/>
  <c r="I155" i="30"/>
  <c r="V154" i="30"/>
  <c r="V148" i="30"/>
  <c r="AB148" i="30"/>
  <c r="I152" i="30"/>
  <c r="V155" i="30"/>
  <c r="I153" i="30"/>
  <c r="V146" i="30"/>
  <c r="AB153" i="30"/>
  <c r="V137" i="30"/>
  <c r="V139" i="30"/>
  <c r="AB134" i="30"/>
  <c r="AB155" i="30"/>
  <c r="AB139" i="30"/>
  <c r="I154" i="30"/>
  <c r="AB135" i="30"/>
  <c r="I151" i="30"/>
  <c r="V151" i="30"/>
  <c r="I149" i="30"/>
  <c r="AB136" i="30"/>
  <c r="V147" i="30"/>
  <c r="AB154" i="30"/>
  <c r="V145" i="30"/>
  <c r="H185" i="30"/>
  <c r="AB185" i="30"/>
  <c r="V185" i="30"/>
  <c r="V181" i="30"/>
  <c r="AB184" i="30"/>
  <c r="V176" i="30"/>
  <c r="V180" i="30"/>
  <c r="AB183" i="30"/>
  <c r="AB176" i="30"/>
  <c r="V184" i="30"/>
  <c r="I184" i="30"/>
  <c r="V177" i="30"/>
  <c r="I179" i="30"/>
  <c r="I177" i="30"/>
  <c r="V175" i="30"/>
  <c r="I240" i="30"/>
  <c r="V240" i="30"/>
  <c r="H240" i="30"/>
  <c r="AB238" i="30"/>
  <c r="V239" i="30"/>
  <c r="V227" i="30"/>
  <c r="V229" i="30"/>
  <c r="AB233" i="30"/>
  <c r="I238" i="30"/>
  <c r="AB240" i="30"/>
  <c r="AB239" i="30"/>
  <c r="V230" i="30"/>
  <c r="I52" i="30"/>
  <c r="V45" i="30"/>
  <c r="V172" i="30"/>
  <c r="W301" i="30"/>
  <c r="W313" i="30"/>
  <c r="AB213" i="30"/>
  <c r="V267" i="30"/>
  <c r="V135" i="30"/>
  <c r="AC235" i="30"/>
  <c r="W224" i="30"/>
  <c r="AC107" i="30"/>
  <c r="W177" i="30"/>
  <c r="AC177" i="30"/>
  <c r="W169" i="30"/>
  <c r="W159" i="30"/>
  <c r="K176" i="30"/>
  <c r="W173" i="30"/>
  <c r="AC153" i="30"/>
  <c r="K166" i="30"/>
  <c r="W165" i="30"/>
  <c r="K167" i="30"/>
  <c r="W167" i="30"/>
  <c r="AC159" i="30"/>
  <c r="AC168" i="30"/>
  <c r="AC175" i="30"/>
  <c r="AC172" i="30"/>
  <c r="AC157" i="30"/>
  <c r="W156" i="30"/>
  <c r="K169" i="30"/>
  <c r="W157" i="30"/>
  <c r="AC148" i="30"/>
  <c r="W174" i="30"/>
  <c r="W181" i="30"/>
  <c r="K181" i="30"/>
  <c r="H181" i="30"/>
  <c r="W180" i="30"/>
  <c r="AC181" i="30"/>
  <c r="AB205" i="30"/>
  <c r="W231" i="30"/>
  <c r="K236" i="30"/>
  <c r="W235" i="30"/>
  <c r="W236" i="30"/>
  <c r="H236" i="30"/>
  <c r="W229" i="30"/>
  <c r="AC214" i="30"/>
  <c r="W213" i="30"/>
  <c r="AC217" i="30"/>
  <c r="K235" i="30"/>
  <c r="AC203" i="30"/>
  <c r="AC208" i="30"/>
  <c r="W218" i="30"/>
  <c r="AC213" i="30"/>
  <c r="AC234" i="30"/>
  <c r="K233" i="30"/>
  <c r="K225" i="30"/>
  <c r="AC221" i="30"/>
  <c r="W232" i="30"/>
  <c r="AC218" i="30"/>
  <c r="W233" i="30"/>
  <c r="W219" i="30"/>
  <c r="K231" i="30"/>
  <c r="AC204" i="30"/>
  <c r="AC236" i="30"/>
  <c r="K229" i="30"/>
  <c r="AC201" i="30"/>
  <c r="AC215" i="30"/>
  <c r="I55" i="30"/>
  <c r="W318" i="30"/>
  <c r="AB257" i="30"/>
  <c r="AB267" i="30"/>
  <c r="AC232" i="30"/>
  <c r="AB217" i="30"/>
  <c r="V188" i="30"/>
  <c r="AC288" i="30"/>
  <c r="V268" i="30"/>
  <c r="AC227" i="30"/>
  <c r="AC90" i="30"/>
  <c r="AC104" i="30"/>
  <c r="I92" i="30"/>
  <c r="AB93" i="30"/>
  <c r="V93" i="30"/>
  <c r="I89" i="30"/>
  <c r="I90" i="30"/>
  <c r="V87" i="30"/>
  <c r="I93" i="30"/>
  <c r="V88" i="30"/>
  <c r="I91" i="30"/>
  <c r="H93" i="30"/>
  <c r="AB91" i="30"/>
  <c r="I88" i="30"/>
  <c r="I84" i="30"/>
  <c r="AB88" i="30"/>
  <c r="AB92" i="30"/>
  <c r="AB90" i="30"/>
  <c r="W120" i="30"/>
  <c r="H164" i="30"/>
  <c r="V163" i="30"/>
  <c r="AB163" i="30"/>
  <c r="V164" i="30"/>
  <c r="V162" i="30"/>
  <c r="I164" i="30"/>
  <c r="I163" i="30"/>
  <c r="I158" i="30"/>
  <c r="AB164" i="30"/>
  <c r="AB168" i="30"/>
  <c r="V168" i="30"/>
  <c r="H168" i="30"/>
  <c r="V166" i="30"/>
  <c r="AB97" i="30"/>
  <c r="AC125" i="30"/>
  <c r="W126" i="30"/>
  <c r="AC127" i="30"/>
  <c r="AC128" i="30"/>
  <c r="W125" i="30"/>
  <c r="K128" i="30"/>
  <c r="AC126" i="30"/>
  <c r="K126" i="30"/>
  <c r="W127" i="30"/>
  <c r="W128" i="30"/>
  <c r="AC313" i="30"/>
  <c r="I185" i="30"/>
  <c r="L436" i="30"/>
  <c r="Q436" i="30" s="1"/>
  <c r="AB261" i="30"/>
  <c r="AB258" i="30"/>
  <c r="V259" i="30"/>
  <c r="V258" i="30"/>
  <c r="AB260" i="30"/>
  <c r="V261" i="30"/>
  <c r="I261" i="30"/>
  <c r="V260" i="30"/>
  <c r="AB259" i="30"/>
  <c r="H261" i="30"/>
  <c r="AC295" i="30"/>
  <c r="I53" i="30"/>
  <c r="AB54" i="30"/>
  <c r="V56" i="30"/>
  <c r="AK57" i="30"/>
  <c r="I49" i="30"/>
  <c r="H57" i="30"/>
  <c r="I51" i="30"/>
  <c r="I57" i="30"/>
  <c r="V50" i="30"/>
  <c r="I48" i="30"/>
  <c r="I47" i="30"/>
  <c r="V46" i="30"/>
  <c r="I54" i="30"/>
  <c r="V74" i="30"/>
  <c r="V79" i="30"/>
  <c r="I76" i="30"/>
  <c r="V76" i="30"/>
  <c r="AB68" i="30"/>
  <c r="H79" i="30"/>
  <c r="I68" i="30"/>
  <c r="AB74" i="30"/>
  <c r="AB79" i="30"/>
  <c r="I75" i="30"/>
  <c r="I73" i="30"/>
  <c r="V77" i="30"/>
  <c r="V72" i="30"/>
  <c r="AB75" i="30"/>
  <c r="V78" i="30"/>
  <c r="I77" i="30"/>
  <c r="AB77" i="30"/>
  <c r="AB78" i="30"/>
  <c r="I72" i="30"/>
  <c r="V75" i="30"/>
  <c r="W57" i="30"/>
  <c r="K56" i="30"/>
  <c r="K57" i="30"/>
  <c r="V106" i="30"/>
  <c r="I50" i="30"/>
  <c r="AB269" i="30"/>
  <c r="V231" i="30"/>
  <c r="K172" i="30"/>
  <c r="K174" i="30"/>
  <c r="H177" i="30"/>
  <c r="AB228" i="30"/>
  <c r="I145" i="30"/>
  <c r="V136" i="30"/>
  <c r="AC97" i="30"/>
  <c r="I83" i="30"/>
  <c r="V82" i="30"/>
  <c r="V81" i="30"/>
  <c r="AB83" i="30"/>
  <c r="I81" i="30"/>
  <c r="I82" i="30"/>
  <c r="AB81" i="30"/>
  <c r="V83" i="30"/>
  <c r="AB82" i="30"/>
  <c r="H83" i="30"/>
  <c r="V80" i="30"/>
  <c r="AB80" i="30"/>
  <c r="H344" i="30"/>
  <c r="AC344" i="30"/>
  <c r="K342" i="30"/>
  <c r="K344" i="30"/>
  <c r="AC336" i="30"/>
  <c r="AC340" i="30"/>
  <c r="AC343" i="30"/>
  <c r="K343" i="30"/>
  <c r="K340" i="30"/>
  <c r="K341" i="30"/>
  <c r="K336" i="30"/>
  <c r="W343" i="30"/>
  <c r="AC339" i="30"/>
  <c r="W338" i="30"/>
  <c r="W342" i="30"/>
  <c r="AC341" i="30"/>
  <c r="W341" i="30"/>
  <c r="AC335" i="30"/>
  <c r="AC330" i="30"/>
  <c r="AC342" i="30"/>
  <c r="AC332" i="30"/>
  <c r="AC331" i="30"/>
  <c r="K337" i="30"/>
  <c r="AC338" i="30"/>
  <c r="AC337" i="30"/>
  <c r="K339" i="30"/>
  <c r="W327" i="30"/>
  <c r="W325" i="30"/>
  <c r="W331" i="30"/>
  <c r="K338" i="30"/>
  <c r="W328" i="30"/>
  <c r="K333" i="30"/>
  <c r="W329" i="30"/>
  <c r="W339" i="30"/>
  <c r="W344" i="30"/>
  <c r="W326" i="30"/>
  <c r="W323" i="30"/>
  <c r="I128" i="30"/>
  <c r="AB128" i="30"/>
  <c r="V128" i="30"/>
  <c r="H128" i="30"/>
  <c r="I127" i="30"/>
  <c r="AB127" i="30"/>
  <c r="AB106" i="30"/>
  <c r="I188" i="30"/>
  <c r="AB188" i="30"/>
  <c r="H188" i="30"/>
  <c r="V187" i="30"/>
  <c r="AB187" i="30"/>
  <c r="K322" i="30"/>
  <c r="W322" i="30"/>
  <c r="AC322" i="30"/>
  <c r="AC321" i="30"/>
  <c r="AC315" i="30"/>
  <c r="K318" i="30"/>
  <c r="AC308" i="30"/>
  <c r="K321" i="30"/>
  <c r="W321" i="30"/>
  <c r="AC318" i="30"/>
  <c r="W319" i="30"/>
  <c r="W316" i="30"/>
  <c r="W310" i="30"/>
  <c r="K314" i="30"/>
  <c r="W306" i="30"/>
  <c r="K315" i="30"/>
  <c r="AB103" i="30"/>
  <c r="I178" i="30"/>
  <c r="AB265" i="30"/>
  <c r="V262" i="30"/>
  <c r="H265" i="30"/>
  <c r="I264" i="30"/>
  <c r="I262" i="30"/>
  <c r="V264" i="30"/>
  <c r="AB264" i="30"/>
  <c r="AB263" i="30"/>
  <c r="V263" i="30"/>
  <c r="V265" i="30"/>
  <c r="G7" i="31"/>
  <c r="N6" i="30"/>
  <c r="H322" i="30"/>
  <c r="V179" i="30"/>
  <c r="AC171" i="30"/>
  <c r="W314" i="30"/>
  <c r="AB113" i="30"/>
  <c r="AK42" i="30"/>
  <c r="H42" i="30"/>
  <c r="AB61" i="30"/>
  <c r="I58" i="30"/>
  <c r="AK65" i="30"/>
  <c r="H65" i="30"/>
  <c r="I59" i="30"/>
  <c r="E14" i="31"/>
  <c r="E17" i="31" s="1"/>
  <c r="H19" i="17"/>
  <c r="K52" i="30"/>
  <c r="K50" i="30"/>
  <c r="K43" i="30"/>
  <c r="AK53" i="30"/>
  <c r="H53" i="30"/>
  <c r="K51" i="30"/>
  <c r="I148" i="30"/>
  <c r="I186" i="30"/>
  <c r="AC188" i="30"/>
  <c r="W185" i="30"/>
  <c r="AC182" i="30"/>
  <c r="K183" i="30"/>
  <c r="K186" i="30"/>
  <c r="W183" i="30"/>
  <c r="K182" i="30"/>
  <c r="K190" i="30"/>
  <c r="AC187" i="30"/>
  <c r="AC186" i="30"/>
  <c r="W187" i="30"/>
  <c r="H190" i="30"/>
  <c r="K184" i="30"/>
  <c r="W189" i="30"/>
  <c r="AC184" i="30"/>
  <c r="W182" i="30"/>
  <c r="W188" i="30"/>
  <c r="K188" i="30"/>
  <c r="W190" i="30"/>
  <c r="AC189" i="30"/>
  <c r="K189" i="30"/>
  <c r="AC190" i="30"/>
  <c r="L422" i="30"/>
  <c r="Q422" i="30" s="1"/>
  <c r="AB94" i="30"/>
  <c r="V94" i="30"/>
  <c r="H94" i="30"/>
  <c r="H125" i="30"/>
  <c r="AB123" i="30"/>
  <c r="I125" i="30"/>
  <c r="V124" i="30"/>
  <c r="AB125" i="30"/>
  <c r="V123" i="30"/>
  <c r="V125" i="30"/>
  <c r="I123" i="30"/>
  <c r="AB129" i="30"/>
  <c r="H129" i="30"/>
  <c r="V129" i="30"/>
  <c r="K152" i="30"/>
  <c r="H152" i="30"/>
  <c r="K151" i="30"/>
  <c r="W151" i="30"/>
  <c r="K149" i="30"/>
  <c r="W152" i="30"/>
  <c r="K148" i="30"/>
  <c r="V156" i="30"/>
  <c r="I156" i="30"/>
  <c r="AB156" i="30"/>
  <c r="AB161" i="30"/>
  <c r="AB160" i="30"/>
  <c r="AB158" i="30"/>
  <c r="V160" i="30"/>
  <c r="I161" i="30"/>
  <c r="AB159" i="30"/>
  <c r="I160" i="30"/>
  <c r="H161" i="30"/>
  <c r="AB222" i="30"/>
  <c r="V222" i="30"/>
  <c r="I221" i="30"/>
  <c r="AB210" i="30"/>
  <c r="AB218" i="30"/>
  <c r="AB221" i="30"/>
  <c r="I214" i="30"/>
  <c r="AB220" i="30"/>
  <c r="I211" i="30"/>
  <c r="V212" i="30"/>
  <c r="I218" i="30"/>
  <c r="I215" i="30"/>
  <c r="AB219" i="30"/>
  <c r="H222" i="30"/>
  <c r="V217" i="30"/>
  <c r="I219" i="30"/>
  <c r="AB216" i="30"/>
  <c r="AB232" i="30"/>
  <c r="V233" i="30"/>
  <c r="I233" i="30"/>
  <c r="H233" i="30"/>
  <c r="V232" i="30"/>
  <c r="I237" i="30"/>
  <c r="V235" i="30"/>
  <c r="H237" i="30"/>
  <c r="V236" i="30"/>
  <c r="AB237" i="30"/>
  <c r="AB236" i="30"/>
  <c r="I236" i="30"/>
  <c r="AB235" i="30"/>
  <c r="K312" i="30"/>
  <c r="AC311" i="30"/>
  <c r="K310" i="30"/>
  <c r="W311" i="30"/>
  <c r="W298" i="30"/>
  <c r="AC292" i="30"/>
  <c r="W295" i="30"/>
  <c r="W289" i="30"/>
  <c r="AC305" i="30"/>
  <c r="AC309" i="30"/>
  <c r="AC279" i="30"/>
  <c r="AC300" i="30"/>
  <c r="AC293" i="30"/>
  <c r="W292" i="30"/>
  <c r="AC297" i="30"/>
  <c r="K307" i="30"/>
  <c r="W308" i="30"/>
  <c r="W300" i="30"/>
  <c r="AC291" i="30"/>
  <c r="K302" i="30"/>
  <c r="AC307" i="30"/>
  <c r="AC296" i="30"/>
  <c r="AC304" i="30"/>
  <c r="AC310" i="30"/>
  <c r="W309" i="30"/>
  <c r="AC301" i="30"/>
  <c r="AC290" i="30"/>
  <c r="W303" i="30"/>
  <c r="AC306" i="30"/>
  <c r="K304" i="30"/>
  <c r="W312" i="30"/>
  <c r="AB338" i="30"/>
  <c r="I337" i="30"/>
  <c r="V338" i="30"/>
  <c r="AB335" i="30"/>
  <c r="AB337" i="30"/>
  <c r="V334" i="30"/>
  <c r="V337" i="30"/>
  <c r="I334" i="30"/>
  <c r="V336" i="30"/>
  <c r="I338" i="30"/>
  <c r="I336" i="30"/>
  <c r="I332" i="30"/>
  <c r="V335" i="30"/>
  <c r="V317" i="30"/>
  <c r="AB308" i="30"/>
  <c r="H338" i="30"/>
  <c r="AB336" i="30"/>
  <c r="AB311" i="30"/>
  <c r="AB315" i="30"/>
  <c r="V318" i="30"/>
  <c r="I333" i="30"/>
  <c r="V331" i="30"/>
  <c r="AB313" i="30"/>
  <c r="I344" i="30"/>
  <c r="V345" i="30"/>
  <c r="I345" i="30"/>
  <c r="I343" i="30"/>
  <c r="V344" i="30"/>
  <c r="V343" i="30"/>
  <c r="H345" i="30"/>
  <c r="AB345" i="30"/>
  <c r="AB344" i="30"/>
  <c r="AB343" i="30"/>
  <c r="V359" i="30"/>
  <c r="V357" i="30"/>
  <c r="H359" i="30"/>
  <c r="I359" i="30"/>
  <c r="AB359" i="30"/>
  <c r="AB357" i="30"/>
  <c r="AB358" i="30"/>
  <c r="AC392" i="30"/>
  <c r="K392" i="30"/>
  <c r="W388" i="30"/>
  <c r="H392" i="30"/>
  <c r="K388" i="30"/>
  <c r="K390" i="30"/>
  <c r="AC387" i="30"/>
  <c r="W389" i="30"/>
  <c r="AC389" i="30"/>
  <c r="AC397" i="30"/>
  <c r="K397" i="30"/>
  <c r="W397" i="30"/>
  <c r="H398" i="30"/>
  <c r="W398" i="30"/>
  <c r="AC384" i="30"/>
  <c r="AC391" i="30"/>
  <c r="W396" i="30"/>
  <c r="W368" i="30"/>
  <c r="K389" i="30"/>
  <c r="W356" i="30"/>
  <c r="K386" i="30"/>
  <c r="AC361" i="30"/>
  <c r="AC312" i="30"/>
  <c r="W359" i="30"/>
  <c r="K306" i="30"/>
  <c r="K308" i="30"/>
  <c r="AB307" i="30"/>
  <c r="AC277" i="30"/>
  <c r="W381" i="30"/>
  <c r="I229" i="30"/>
  <c r="H208" i="30"/>
  <c r="I213" i="30"/>
  <c r="V237" i="30"/>
  <c r="V210" i="30"/>
  <c r="V220" i="30"/>
  <c r="K311" i="30"/>
  <c r="I235" i="30"/>
  <c r="AC150" i="30"/>
  <c r="AC141" i="30"/>
  <c r="AC137" i="30"/>
  <c r="AC191" i="30"/>
  <c r="AB234" i="30"/>
  <c r="V158" i="30"/>
  <c r="AC195" i="30"/>
  <c r="AC152" i="30"/>
  <c r="I105" i="30"/>
  <c r="W95" i="30"/>
  <c r="V86" i="30"/>
  <c r="W113" i="30"/>
  <c r="V113" i="30"/>
  <c r="V122" i="30"/>
  <c r="AB122" i="30"/>
  <c r="I121" i="30"/>
  <c r="I122" i="30"/>
  <c r="K125" i="30"/>
  <c r="W132" i="30"/>
  <c r="W136" i="30"/>
  <c r="K136" i="30"/>
  <c r="W133" i="30"/>
  <c r="AC136" i="30"/>
  <c r="K135" i="30"/>
  <c r="K130" i="30"/>
  <c r="K134" i="30"/>
  <c r="AC133" i="30"/>
  <c r="K132" i="30"/>
  <c r="W134" i="30"/>
  <c r="AC135" i="30"/>
  <c r="W135" i="30"/>
  <c r="AC132" i="30"/>
  <c r="AC134" i="30"/>
  <c r="K131" i="30"/>
  <c r="W130" i="30"/>
  <c r="K199" i="30"/>
  <c r="W199" i="30"/>
  <c r="K201" i="30"/>
  <c r="W200" i="30"/>
  <c r="AC211" i="30"/>
  <c r="K209" i="30"/>
  <c r="W211" i="30"/>
  <c r="K208" i="30"/>
  <c r="K207" i="30"/>
  <c r="K203" i="30"/>
  <c r="K211" i="30"/>
  <c r="AC202" i="30"/>
  <c r="W209" i="30"/>
  <c r="W205" i="30"/>
  <c r="W207" i="30"/>
  <c r="K206" i="30"/>
  <c r="K210" i="30"/>
  <c r="AC209" i="30"/>
  <c r="AC206" i="30"/>
  <c r="AC210" i="30"/>
  <c r="W204" i="30"/>
  <c r="H211" i="30"/>
  <c r="W210" i="30"/>
  <c r="V218" i="30"/>
  <c r="K220" i="30"/>
  <c r="W220" i="30"/>
  <c r="W221" i="30"/>
  <c r="K222" i="30"/>
  <c r="W217" i="30"/>
  <c r="AC219" i="30"/>
  <c r="W222" i="30"/>
  <c r="K214" i="30"/>
  <c r="K221" i="30"/>
  <c r="AC222" i="30"/>
  <c r="K215" i="30"/>
  <c r="W214" i="30"/>
  <c r="K216" i="30"/>
  <c r="W215" i="30"/>
  <c r="K217" i="30"/>
  <c r="AC216" i="30"/>
  <c r="AC220" i="30"/>
  <c r="K218" i="30"/>
  <c r="AB225" i="30"/>
  <c r="V228" i="30"/>
  <c r="I224" i="30"/>
  <c r="I227" i="30"/>
  <c r="AB229" i="30"/>
  <c r="AB227" i="30"/>
  <c r="V223" i="30"/>
  <c r="I230" i="30"/>
  <c r="AC233" i="30"/>
  <c r="W274" i="30"/>
  <c r="AC272" i="30"/>
  <c r="K270" i="30"/>
  <c r="W273" i="30"/>
  <c r="AC271" i="30"/>
  <c r="AC270" i="30"/>
  <c r="K273" i="30"/>
  <c r="K272" i="30"/>
  <c r="AC273" i="30"/>
  <c r="V285" i="30"/>
  <c r="V283" i="30"/>
  <c r="AB282" i="30"/>
  <c r="AB279" i="30"/>
  <c r="I284" i="30"/>
  <c r="H286" i="30"/>
  <c r="AB280" i="30"/>
  <c r="I285" i="30"/>
  <c r="V276" i="30"/>
  <c r="AB284" i="30"/>
  <c r="V286" i="30"/>
  <c r="V281" i="30"/>
  <c r="V279" i="30"/>
  <c r="I282" i="30"/>
  <c r="AB285" i="30"/>
  <c r="I280" i="30"/>
  <c r="V289" i="30"/>
  <c r="AB289" i="30"/>
  <c r="I289" i="30"/>
  <c r="I290" i="30"/>
  <c r="AB287" i="30"/>
  <c r="AB288" i="30"/>
  <c r="AB290" i="30"/>
  <c r="AC320" i="30"/>
  <c r="W320" i="30"/>
  <c r="W317" i="30"/>
  <c r="K320" i="30"/>
  <c r="AC314" i="30"/>
  <c r="K317" i="30"/>
  <c r="AC319" i="30"/>
  <c r="K313" i="30"/>
  <c r="K316" i="30"/>
  <c r="AC317" i="30"/>
  <c r="K319" i="30"/>
  <c r="K332" i="30"/>
  <c r="K329" i="30"/>
  <c r="K327" i="30"/>
  <c r="K334" i="30"/>
  <c r="W324" i="30"/>
  <c r="AC328" i="30"/>
  <c r="W334" i="30"/>
  <c r="K335" i="30"/>
  <c r="AC325" i="30"/>
  <c r="AC324" i="30"/>
  <c r="K328" i="30"/>
  <c r="AC326" i="30"/>
  <c r="AC334" i="30"/>
  <c r="W330" i="30"/>
  <c r="K325" i="30"/>
  <c r="W333" i="30"/>
  <c r="AC329" i="30"/>
  <c r="AC327" i="30"/>
  <c r="K330" i="30"/>
  <c r="W332" i="30"/>
  <c r="I355" i="30"/>
  <c r="I356" i="30"/>
  <c r="AB355" i="30"/>
  <c r="H356" i="30"/>
  <c r="V356" i="30"/>
  <c r="V355" i="30"/>
  <c r="V352" i="30"/>
  <c r="V375" i="30"/>
  <c r="I372" i="30"/>
  <c r="V366" i="30"/>
  <c r="AB374" i="30"/>
  <c r="I370" i="30"/>
  <c r="AB365" i="30"/>
  <c r="I369" i="30"/>
  <c r="AB373" i="30"/>
  <c r="V374" i="30"/>
  <c r="I368" i="30"/>
  <c r="AB368" i="30"/>
  <c r="AB375" i="30"/>
  <c r="V369" i="30"/>
  <c r="I374" i="30"/>
  <c r="AB371" i="30"/>
  <c r="V373" i="30"/>
  <c r="I367" i="30"/>
  <c r="I375" i="30"/>
  <c r="I378" i="30"/>
  <c r="H379" i="30"/>
  <c r="AB379" i="30"/>
  <c r="V379" i="30"/>
  <c r="V378" i="30"/>
  <c r="I381" i="30"/>
  <c r="I383" i="30"/>
  <c r="AB382" i="30"/>
  <c r="AB381" i="30"/>
  <c r="K384" i="30"/>
  <c r="K385" i="30"/>
  <c r="W383" i="30"/>
  <c r="AC381" i="30"/>
  <c r="W384" i="30"/>
  <c r="K383" i="30"/>
  <c r="K382" i="30"/>
  <c r="AC385" i="30"/>
  <c r="AC386" i="30"/>
  <c r="W382" i="30"/>
  <c r="K381" i="30"/>
  <c r="W386" i="30"/>
  <c r="K380" i="30"/>
  <c r="W392" i="30"/>
  <c r="AC395" i="30"/>
  <c r="AC393" i="30"/>
  <c r="H396" i="30"/>
  <c r="K394" i="30"/>
  <c r="W395" i="30"/>
  <c r="K395" i="30"/>
  <c r="W150" i="30"/>
  <c r="AC145" i="30"/>
  <c r="AB100" i="30"/>
  <c r="AB126" i="30"/>
  <c r="H126" i="30"/>
  <c r="V126" i="30"/>
  <c r="V208" i="30"/>
  <c r="AB194" i="30"/>
  <c r="AB203" i="30"/>
  <c r="AB206" i="30"/>
  <c r="AB189" i="30"/>
  <c r="I205" i="30"/>
  <c r="I201" i="30"/>
  <c r="V193" i="30"/>
  <c r="AB197" i="30"/>
  <c r="AB204" i="30"/>
  <c r="AB199" i="30"/>
  <c r="V205" i="30"/>
  <c r="AB193" i="30"/>
  <c r="V202" i="30"/>
  <c r="AB201" i="30"/>
  <c r="V194" i="30"/>
  <c r="I200" i="30"/>
  <c r="V196" i="30"/>
  <c r="I202" i="30"/>
  <c r="I199" i="30"/>
  <c r="I203" i="30"/>
  <c r="I197" i="30"/>
  <c r="I275" i="30"/>
  <c r="H275" i="30"/>
  <c r="V275" i="30"/>
  <c r="V273" i="30"/>
  <c r="AB272" i="30"/>
  <c r="I274" i="30"/>
  <c r="I273" i="30"/>
  <c r="AB275" i="30"/>
  <c r="V342" i="30"/>
  <c r="I342" i="30"/>
  <c r="H342" i="30"/>
  <c r="AB341" i="30"/>
  <c r="V341" i="30"/>
  <c r="AB342" i="30"/>
  <c r="W362" i="30"/>
  <c r="K361" i="30"/>
  <c r="K358" i="30"/>
  <c r="W367" i="30"/>
  <c r="AC360" i="30"/>
  <c r="K356" i="30"/>
  <c r="AC367" i="30"/>
  <c r="K363" i="30"/>
  <c r="AC355" i="30"/>
  <c r="AC366" i="30"/>
  <c r="W365" i="30"/>
  <c r="K362" i="30"/>
  <c r="W376" i="30"/>
  <c r="AC379" i="30"/>
  <c r="W379" i="30"/>
  <c r="K377" i="30"/>
  <c r="K374" i="30"/>
  <c r="AC377" i="30"/>
  <c r="W378" i="30"/>
  <c r="W374" i="30"/>
  <c r="W372" i="30"/>
  <c r="AC373" i="30"/>
  <c r="K378" i="30"/>
  <c r="K373" i="30"/>
  <c r="AC375" i="30"/>
  <c r="K379" i="30"/>
  <c r="L450" i="30"/>
  <c r="AC382" i="30"/>
  <c r="AC363" i="30"/>
  <c r="W390" i="30"/>
  <c r="AB351" i="30"/>
  <c r="AC347" i="30"/>
  <c r="AC378" i="30"/>
  <c r="W360" i="30"/>
  <c r="AB314" i="30"/>
  <c r="W297" i="30"/>
  <c r="AC286" i="30"/>
  <c r="V274" i="30"/>
  <c r="AC287" i="30"/>
  <c r="V219" i="30"/>
  <c r="V203" i="30"/>
  <c r="AB190" i="30"/>
  <c r="V161" i="30"/>
  <c r="AB230" i="30"/>
  <c r="V224" i="30"/>
  <c r="W299" i="30"/>
  <c r="K150" i="30"/>
  <c r="W131" i="30"/>
  <c r="AC139" i="30"/>
  <c r="AB114" i="30"/>
  <c r="H156" i="30"/>
  <c r="K144" i="30"/>
  <c r="K115" i="30"/>
  <c r="I94" i="30"/>
  <c r="W105" i="30"/>
  <c r="AB105" i="30"/>
  <c r="V111" i="30"/>
  <c r="K45" i="30"/>
  <c r="W47" i="30"/>
  <c r="K46" i="30"/>
  <c r="AK47" i="30"/>
  <c r="I46" i="30"/>
  <c r="AC94" i="30"/>
  <c r="K95" i="30"/>
  <c r="AC93" i="30"/>
  <c r="W93" i="30"/>
  <c r="AC95" i="30"/>
  <c r="W94" i="30"/>
  <c r="K94" i="30"/>
  <c r="K93" i="30"/>
  <c r="V102" i="30"/>
  <c r="AB102" i="30"/>
  <c r="H102" i="30"/>
  <c r="AB101" i="30"/>
  <c r="AB99" i="30"/>
  <c r="V98" i="30"/>
  <c r="I95" i="30"/>
  <c r="V97" i="30"/>
  <c r="AB121" i="30"/>
  <c r="W137" i="30"/>
  <c r="I147" i="30"/>
  <c r="AB147" i="30"/>
  <c r="AB145" i="30"/>
  <c r="I146" i="30"/>
  <c r="H147" i="30"/>
  <c r="V198" i="30"/>
  <c r="W212" i="30"/>
  <c r="AC212" i="30"/>
  <c r="K226" i="30"/>
  <c r="AC225" i="30"/>
  <c r="W225" i="30"/>
  <c r="W227" i="30"/>
  <c r="AC226" i="30"/>
  <c r="W223" i="30"/>
  <c r="W226" i="30"/>
  <c r="AC224" i="30"/>
  <c r="K227" i="30"/>
  <c r="H227" i="30"/>
  <c r="I231" i="30"/>
  <c r="H231" i="30"/>
  <c r="AB231" i="30"/>
  <c r="W234" i="30"/>
  <c r="K232" i="30"/>
  <c r="AC231" i="30"/>
  <c r="W230" i="30"/>
  <c r="K234" i="30"/>
  <c r="AC230" i="30"/>
  <c r="K230" i="30"/>
  <c r="AC229" i="30"/>
  <c r="AC228" i="30"/>
  <c r="W228" i="30"/>
  <c r="W258" i="30"/>
  <c r="K258" i="30"/>
  <c r="AC259" i="30"/>
  <c r="W256" i="30"/>
  <c r="W247" i="30"/>
  <c r="K249" i="30"/>
  <c r="AC242" i="30"/>
  <c r="AC246" i="30"/>
  <c r="H259" i="30"/>
  <c r="AC250" i="30"/>
  <c r="AC241" i="30"/>
  <c r="AC255" i="30"/>
  <c r="W252" i="30"/>
  <c r="W249" i="30"/>
  <c r="AC240" i="30"/>
  <c r="AC254" i="30"/>
  <c r="K252" i="30"/>
  <c r="AC249" i="30"/>
  <c r="AC243" i="30"/>
  <c r="W244" i="30"/>
  <c r="W250" i="30"/>
  <c r="K250" i="30"/>
  <c r="AC244" i="30"/>
  <c r="K257" i="30"/>
  <c r="K259" i="30"/>
  <c r="AC262" i="30"/>
  <c r="AC263" i="30"/>
  <c r="AC261" i="30"/>
  <c r="W262" i="30"/>
  <c r="K260" i="30"/>
  <c r="W263" i="30"/>
  <c r="K262" i="30"/>
  <c r="AC265" i="30"/>
  <c r="K265" i="30"/>
  <c r="W264" i="30"/>
  <c r="K266" i="30"/>
  <c r="K267" i="30"/>
  <c r="I335" i="30"/>
  <c r="H364" i="30"/>
  <c r="AB364" i="30"/>
  <c r="I362" i="30"/>
  <c r="AB361" i="30"/>
  <c r="V362" i="30"/>
  <c r="V364" i="30"/>
  <c r="I364" i="30"/>
  <c r="V361" i="30"/>
  <c r="AB104" i="30"/>
  <c r="AC121" i="30"/>
  <c r="AC120" i="30"/>
  <c r="K120" i="30"/>
  <c r="K117" i="30"/>
  <c r="K122" i="30"/>
  <c r="AC118" i="30"/>
  <c r="AC117" i="30"/>
  <c r="AC122" i="30"/>
  <c r="W149" i="30"/>
  <c r="V201" i="30"/>
  <c r="AB326" i="30"/>
  <c r="AC368" i="30"/>
  <c r="K368" i="30"/>
  <c r="W370" i="30"/>
  <c r="K370" i="30"/>
  <c r="W371" i="30"/>
  <c r="K371" i="30"/>
  <c r="AC369" i="30"/>
  <c r="AC398" i="30"/>
  <c r="AB340" i="30"/>
  <c r="AB353" i="30"/>
  <c r="AC346" i="30"/>
  <c r="AC372" i="30"/>
  <c r="K357" i="30"/>
  <c r="K359" i="30"/>
  <c r="H312" i="30"/>
  <c r="W296" i="30"/>
  <c r="K365" i="30"/>
  <c r="AB310" i="30"/>
  <c r="V225" i="30"/>
  <c r="AB226" i="30"/>
  <c r="AB215" i="30"/>
  <c r="AB198" i="30"/>
  <c r="I204" i="30"/>
  <c r="AC298" i="30"/>
  <c r="I124" i="30"/>
  <c r="AB111" i="30"/>
  <c r="V358" i="30"/>
  <c r="W104" i="30"/>
  <c r="AC99" i="30"/>
  <c r="H122" i="30"/>
  <c r="AB124" i="30"/>
  <c r="AC103" i="30"/>
  <c r="AC119" i="30"/>
  <c r="V109" i="30"/>
  <c r="K92" i="30"/>
  <c r="AC91" i="30"/>
  <c r="AC84" i="30"/>
  <c r="AC86" i="30"/>
  <c r="W90" i="30"/>
  <c r="W89" i="30"/>
  <c r="AC87" i="30"/>
  <c r="AC89" i="30"/>
  <c r="K84" i="30"/>
  <c r="K91" i="30"/>
  <c r="K88" i="30"/>
  <c r="AC81" i="30"/>
  <c r="AC88" i="30"/>
  <c r="W87" i="30"/>
  <c r="AC92" i="30"/>
  <c r="W88" i="30"/>
  <c r="W78" i="30"/>
  <c r="K90" i="30"/>
  <c r="K82" i="30"/>
  <c r="AC80" i="30"/>
  <c r="W75" i="30"/>
  <c r="AC74" i="30"/>
  <c r="W92" i="30"/>
  <c r="W77" i="30"/>
  <c r="W74" i="30"/>
  <c r="V141" i="30"/>
  <c r="AB141" i="30"/>
  <c r="AB137" i="30"/>
  <c r="V132" i="30"/>
  <c r="I131" i="30"/>
  <c r="AB133" i="30"/>
  <c r="AB131" i="30"/>
  <c r="AB138" i="30"/>
  <c r="AB132" i="30"/>
  <c r="V130" i="30"/>
  <c r="I141" i="30"/>
  <c r="AB130" i="30"/>
  <c r="I138" i="30"/>
  <c r="I136" i="30"/>
  <c r="H144" i="30"/>
  <c r="I144" i="30"/>
  <c r="AB144" i="30"/>
  <c r="AB143" i="30"/>
  <c r="V143" i="30"/>
  <c r="V144" i="30"/>
  <c r="V142" i="30"/>
  <c r="AB142" i="30"/>
  <c r="V182" i="30"/>
  <c r="I183" i="30"/>
  <c r="I182" i="30"/>
  <c r="V174" i="30"/>
  <c r="V171" i="30"/>
  <c r="AB179" i="30"/>
  <c r="V173" i="30"/>
  <c r="V183" i="30"/>
  <c r="I174" i="30"/>
  <c r="AB171" i="30"/>
  <c r="AB182" i="30"/>
  <c r="AB169" i="30"/>
  <c r="I173" i="30"/>
  <c r="I180" i="30"/>
  <c r="AB173" i="30"/>
  <c r="AB175" i="30"/>
  <c r="H187" i="30"/>
  <c r="AB186" i="30"/>
  <c r="I187" i="30"/>
  <c r="V186" i="30"/>
  <c r="V192" i="30"/>
  <c r="I209" i="30"/>
  <c r="V209" i="30"/>
  <c r="AB209" i="30"/>
  <c r="H209" i="30"/>
  <c r="I307" i="30"/>
  <c r="I297" i="30"/>
  <c r="H307" i="30"/>
  <c r="I299" i="30"/>
  <c r="AB301" i="30"/>
  <c r="AB304" i="30"/>
  <c r="AB300" i="30"/>
  <c r="AB296" i="30"/>
  <c r="AB306" i="30"/>
  <c r="V307" i="30"/>
  <c r="I298" i="30"/>
  <c r="I304" i="30"/>
  <c r="AB305" i="30"/>
  <c r="I302" i="30"/>
  <c r="V304" i="30"/>
  <c r="V302" i="30"/>
  <c r="AB293" i="30"/>
  <c r="I305" i="30"/>
  <c r="AB294" i="30"/>
  <c r="V330" i="30"/>
  <c r="V133" i="30"/>
  <c r="AC193" i="30"/>
  <c r="AC196" i="30"/>
  <c r="W193" i="30"/>
  <c r="AC197" i="30"/>
  <c r="W196" i="30"/>
  <c r="K197" i="30"/>
  <c r="AC194" i="30"/>
  <c r="AC192" i="30"/>
  <c r="AC198" i="30"/>
  <c r="K192" i="30"/>
  <c r="W192" i="30"/>
  <c r="H198" i="30"/>
  <c r="K196" i="30"/>
  <c r="W197" i="30"/>
  <c r="K195" i="30"/>
  <c r="W191" i="30"/>
  <c r="AB270" i="30"/>
  <c r="AB271" i="30"/>
  <c r="I271" i="30"/>
  <c r="V270" i="30"/>
  <c r="H271" i="30"/>
  <c r="I270" i="30"/>
  <c r="H346" i="30"/>
  <c r="V346" i="30"/>
  <c r="I346" i="30"/>
  <c r="AB346" i="30"/>
  <c r="L438" i="30"/>
  <c r="K393" i="30"/>
  <c r="K398" i="30"/>
  <c r="AC362" i="30"/>
  <c r="AB356" i="30"/>
  <c r="AB316" i="30"/>
  <c r="W347" i="30"/>
  <c r="AC374" i="30"/>
  <c r="AB312" i="30"/>
  <c r="AC365" i="30"/>
  <c r="AC303" i="30"/>
  <c r="W363" i="30"/>
  <c r="AB273" i="30"/>
  <c r="W385" i="30"/>
  <c r="AC281" i="30"/>
  <c r="AB211" i="30"/>
  <c r="V157" i="30"/>
  <c r="V199" i="30"/>
  <c r="I226" i="30"/>
  <c r="V221" i="30"/>
  <c r="V204" i="30"/>
  <c r="K303" i="30"/>
  <c r="W198" i="30"/>
  <c r="W147" i="30"/>
  <c r="K121" i="30"/>
  <c r="W140" i="30"/>
  <c r="AB352" i="30"/>
  <c r="W101" i="30"/>
  <c r="I120" i="30"/>
  <c r="I126" i="30"/>
  <c r="AC101" i="30"/>
  <c r="AC96" i="30"/>
  <c r="I86" i="30"/>
  <c r="H86" i="30"/>
  <c r="AB85" i="30"/>
  <c r="V85" i="30"/>
  <c r="AB84" i="30"/>
  <c r="AB86" i="30"/>
  <c r="I85" i="30"/>
  <c r="W109" i="30"/>
  <c r="V112" i="30"/>
  <c r="I111" i="30"/>
  <c r="H113" i="30"/>
  <c r="I106" i="30"/>
  <c r="V108" i="30"/>
  <c r="I103" i="30"/>
  <c r="AB109" i="30"/>
  <c r="V110" i="30"/>
  <c r="I104" i="30"/>
  <c r="I113" i="30"/>
  <c r="AB112" i="30"/>
  <c r="W114" i="30"/>
  <c r="W115" i="30"/>
  <c r="K114" i="30"/>
  <c r="AC115" i="30"/>
  <c r="K112" i="30"/>
  <c r="K116" i="30"/>
  <c r="AC111" i="30"/>
  <c r="AC112" i="30"/>
  <c r="AC105" i="30"/>
  <c r="K111" i="30"/>
  <c r="W116" i="30"/>
  <c r="AC114" i="30"/>
  <c r="AC102" i="30"/>
  <c r="K110" i="30"/>
  <c r="W97" i="30"/>
  <c r="K106" i="30"/>
  <c r="AC100" i="30"/>
  <c r="W107" i="30"/>
  <c r="W99" i="30"/>
  <c r="V120" i="30"/>
  <c r="H120" i="30"/>
  <c r="V119" i="30"/>
  <c r="AB119" i="30"/>
  <c r="AB120" i="30"/>
  <c r="I115" i="30"/>
  <c r="I116" i="30"/>
  <c r="V118" i="30"/>
  <c r="I119" i="30"/>
  <c r="I132" i="30"/>
  <c r="W144" i="30"/>
  <c r="K142" i="30"/>
  <c r="AC142" i="30"/>
  <c r="W139" i="30"/>
  <c r="AC144" i="30"/>
  <c r="AC140" i="30"/>
  <c r="W142" i="30"/>
  <c r="AC143" i="30"/>
  <c r="W141" i="30"/>
  <c r="K140" i="30"/>
  <c r="W143" i="30"/>
  <c r="I167" i="30"/>
  <c r="AB165" i="30"/>
  <c r="I166" i="30"/>
  <c r="AB167" i="30"/>
  <c r="V165" i="30"/>
  <c r="I165" i="30"/>
  <c r="AB166" i="30"/>
  <c r="V167" i="30"/>
  <c r="H176" i="30"/>
  <c r="W176" i="30"/>
  <c r="K175" i="30"/>
  <c r="AC156" i="30"/>
  <c r="W163" i="30"/>
  <c r="AC164" i="30"/>
  <c r="AC174" i="30"/>
  <c r="W170" i="30"/>
  <c r="W162" i="30"/>
  <c r="W160" i="30"/>
  <c r="W164" i="30"/>
  <c r="AC176" i="30"/>
  <c r="K170" i="30"/>
  <c r="AC162" i="30"/>
  <c r="AC173" i="30"/>
  <c r="AC165" i="30"/>
  <c r="K173" i="30"/>
  <c r="AC166" i="30"/>
  <c r="W161" i="30"/>
  <c r="W166" i="30"/>
  <c r="W171" i="30"/>
  <c r="AC180" i="30"/>
  <c r="K179" i="30"/>
  <c r="K180" i="30"/>
  <c r="W179" i="30"/>
  <c r="AC179" i="30"/>
  <c r="H184" i="30"/>
  <c r="V299" i="30"/>
  <c r="AB333" i="30"/>
  <c r="I351" i="30"/>
  <c r="V349" i="30"/>
  <c r="I347" i="30"/>
  <c r="V348" i="30"/>
  <c r="I350" i="30"/>
  <c r="AB348" i="30"/>
  <c r="H351" i="30"/>
  <c r="AB349" i="30"/>
  <c r="AB347" i="30"/>
  <c r="AB350" i="30"/>
  <c r="K353" i="30"/>
  <c r="W354" i="30"/>
  <c r="AC351" i="30"/>
  <c r="W353" i="30"/>
  <c r="K345" i="30"/>
  <c r="AC354" i="30"/>
  <c r="W348" i="30"/>
  <c r="W346" i="30"/>
  <c r="W350" i="30"/>
  <c r="K354" i="30"/>
  <c r="W345" i="30"/>
  <c r="AC350" i="30"/>
  <c r="K350" i="30"/>
  <c r="K347" i="30"/>
  <c r="W352" i="30"/>
  <c r="K349" i="30"/>
  <c r="AC345" i="30"/>
  <c r="I357" i="30"/>
  <c r="AC394" i="30"/>
  <c r="H137" i="30"/>
  <c r="L416" i="30"/>
  <c r="Q416" i="30" s="1"/>
  <c r="H112" i="30"/>
  <c r="W112" i="30"/>
  <c r="AC110" i="30"/>
  <c r="AB115" i="30"/>
  <c r="AB116" i="30"/>
  <c r="V115" i="30"/>
  <c r="V116" i="30"/>
  <c r="W117" i="30"/>
  <c r="K119" i="30"/>
  <c r="W119" i="30"/>
  <c r="W118" i="30"/>
  <c r="K118" i="30"/>
  <c r="K133" i="30"/>
  <c r="I133" i="30"/>
  <c r="I135" i="30"/>
  <c r="V134" i="30"/>
  <c r="I159" i="30"/>
  <c r="V159" i="30"/>
  <c r="I157" i="30"/>
  <c r="W172" i="30"/>
  <c r="K171" i="30"/>
  <c r="H173" i="30"/>
  <c r="I175" i="30"/>
  <c r="AB178" i="30"/>
  <c r="I172" i="30"/>
  <c r="AB181" i="30"/>
  <c r="AB170" i="30"/>
  <c r="AB180" i="30"/>
  <c r="V169" i="30"/>
  <c r="I170" i="30"/>
  <c r="AB174" i="30"/>
  <c r="AB177" i="30"/>
  <c r="AB172" i="30"/>
  <c r="I181" i="30"/>
  <c r="AC183" i="30"/>
  <c r="W184" i="30"/>
  <c r="K187" i="30"/>
  <c r="W186" i="30"/>
  <c r="AC185" i="30"/>
  <c r="I190" i="30"/>
  <c r="V190" i="30"/>
  <c r="AC299" i="30"/>
  <c r="V314" i="30"/>
  <c r="I314" i="30"/>
  <c r="AB320" i="30"/>
  <c r="AC323" i="30"/>
  <c r="H329" i="30"/>
  <c r="AB329" i="30"/>
  <c r="V329" i="30"/>
  <c r="I329" i="30"/>
  <c r="V328" i="30"/>
  <c r="I328" i="30"/>
  <c r="L415" i="30"/>
  <c r="Q415" i="30" s="1"/>
  <c r="L430" i="30"/>
  <c r="Q430" i="30" s="1"/>
  <c r="L433" i="30"/>
  <c r="Q433" i="30" s="1"/>
  <c r="L455" i="30"/>
  <c r="L460" i="30"/>
  <c r="V91" i="30"/>
  <c r="V89" i="30"/>
  <c r="H100" i="30"/>
  <c r="V95" i="30"/>
  <c r="I100" i="30"/>
  <c r="I96" i="30"/>
  <c r="V100" i="30"/>
  <c r="AB98" i="30"/>
  <c r="AB96" i="30"/>
  <c r="V99" i="30"/>
  <c r="AB95" i="30"/>
  <c r="V96" i="30"/>
  <c r="H103" i="30"/>
  <c r="K102" i="30"/>
  <c r="K101" i="30"/>
  <c r="W103" i="30"/>
  <c r="W102" i="30"/>
  <c r="AC109" i="30"/>
  <c r="K109" i="30"/>
  <c r="W108" i="30"/>
  <c r="K108" i="30"/>
  <c r="AC108" i="30"/>
  <c r="K107" i="30"/>
  <c r="AC113" i="30"/>
  <c r="K113" i="30"/>
  <c r="AB117" i="30"/>
  <c r="V117" i="30"/>
  <c r="I142" i="30"/>
  <c r="H143" i="30"/>
  <c r="W154" i="30"/>
  <c r="K154" i="30"/>
  <c r="AC154" i="30"/>
  <c r="W153" i="30"/>
  <c r="W155" i="30"/>
  <c r="AC155" i="30"/>
  <c r="AC161" i="30"/>
  <c r="AC158" i="30"/>
  <c r="W158" i="30"/>
  <c r="K158" i="30"/>
  <c r="H194" i="30"/>
  <c r="I193" i="30"/>
  <c r="AB192" i="30"/>
  <c r="V191" i="30"/>
  <c r="I223" i="30"/>
  <c r="AB223" i="30"/>
  <c r="AB224" i="30"/>
  <c r="W240" i="30"/>
  <c r="K256" i="30"/>
  <c r="AC257" i="30"/>
  <c r="K292" i="30"/>
  <c r="W291" i="30"/>
  <c r="AC294" i="30"/>
  <c r="V298" i="30"/>
  <c r="I300" i="30"/>
  <c r="V300" i="30"/>
  <c r="V292" i="30"/>
  <c r="V340" i="30"/>
  <c r="AC356" i="30"/>
  <c r="AC388" i="30"/>
  <c r="K391" i="30"/>
  <c r="AC390" i="30"/>
  <c r="AB42" i="30"/>
  <c r="L426" i="30"/>
  <c r="Q426" i="30" s="1"/>
  <c r="W43" i="30"/>
  <c r="K96" i="30"/>
  <c r="K97" i="30"/>
  <c r="W100" i="30"/>
  <c r="AC98" i="30"/>
  <c r="K99" i="30"/>
  <c r="K100" i="30"/>
  <c r="H104" i="30"/>
  <c r="V103" i="30"/>
  <c r="AB110" i="30"/>
  <c r="AB108" i="30"/>
  <c r="I109" i="30"/>
  <c r="AB107" i="30"/>
  <c r="V105" i="30"/>
  <c r="V107" i="30"/>
  <c r="V114" i="30"/>
  <c r="H114" i="30"/>
  <c r="K123" i="30"/>
  <c r="W123" i="30"/>
  <c r="V127" i="30"/>
  <c r="V131" i="30"/>
  <c r="V140" i="30"/>
  <c r="AB140" i="30"/>
  <c r="I139" i="30"/>
  <c r="AB146" i="30"/>
  <c r="V149" i="30"/>
  <c r="AB149" i="30"/>
  <c r="AC178" i="30"/>
  <c r="W194" i="30"/>
  <c r="V206" i="30"/>
  <c r="H206" i="30"/>
  <c r="I206" i="30"/>
  <c r="AC223" i="30"/>
  <c r="I248" i="30"/>
  <c r="V243" i="30"/>
  <c r="AB247" i="30"/>
  <c r="V246" i="30"/>
  <c r="AB241" i="30"/>
  <c r="V248" i="30"/>
  <c r="W254" i="30"/>
  <c r="K254" i="30"/>
  <c r="W253" i="30"/>
  <c r="AB262" i="30"/>
  <c r="I266" i="30"/>
  <c r="AB319" i="30"/>
  <c r="V319" i="30"/>
  <c r="H319" i="30"/>
  <c r="I317" i="30"/>
  <c r="AB318" i="30"/>
  <c r="I319" i="30"/>
  <c r="V316" i="30"/>
  <c r="AB327" i="30"/>
  <c r="I326" i="30"/>
  <c r="I327" i="30"/>
  <c r="V327" i="30"/>
  <c r="V325" i="30"/>
  <c r="V326" i="30"/>
  <c r="V321" i="30"/>
  <c r="I321" i="30"/>
  <c r="W337" i="30"/>
  <c r="H340" i="30"/>
  <c r="W394" i="30"/>
  <c r="H394" i="30"/>
  <c r="L404" i="30"/>
  <c r="Q404" i="30" s="1"/>
  <c r="L414" i="30"/>
  <c r="Q414" i="30" s="1"/>
  <c r="AC130" i="30"/>
  <c r="W129" i="30"/>
  <c r="AC131" i="30"/>
  <c r="AC129" i="30"/>
  <c r="W146" i="30"/>
  <c r="W145" i="30"/>
  <c r="K145" i="30"/>
  <c r="K146" i="30"/>
  <c r="AC146" i="30"/>
  <c r="W148" i="30"/>
  <c r="AC147" i="30"/>
  <c r="AC163" i="30"/>
  <c r="K163" i="30"/>
  <c r="K165" i="30"/>
  <c r="AC169" i="30"/>
  <c r="AC167" i="30"/>
  <c r="K168" i="30"/>
  <c r="AC205" i="30"/>
  <c r="W203" i="30"/>
  <c r="H239" i="30"/>
  <c r="V238" i="30"/>
  <c r="AC280" i="30"/>
  <c r="AC285" i="30"/>
  <c r="K289" i="30"/>
  <c r="K287" i="30"/>
  <c r="AC289" i="30"/>
  <c r="I312" i="30"/>
  <c r="AB321" i="30"/>
  <c r="K346" i="30"/>
  <c r="L409" i="30"/>
  <c r="Q409" i="30" s="1"/>
  <c r="L442" i="30"/>
  <c r="W83" i="30"/>
  <c r="AC83" i="30"/>
  <c r="K81" i="30"/>
  <c r="W81" i="30"/>
  <c r="AC82" i="30"/>
  <c r="I87" i="30"/>
  <c r="AB87" i="30"/>
  <c r="AB89" i="30"/>
  <c r="V90" i="30"/>
  <c r="K105" i="30"/>
  <c r="AB118" i="30"/>
  <c r="I118" i="30"/>
  <c r="K127" i="30"/>
  <c r="I137" i="30"/>
  <c r="H151" i="30"/>
  <c r="H157" i="30"/>
  <c r="AB157" i="30"/>
  <c r="I195" i="30"/>
  <c r="I198" i="30"/>
  <c r="H213" i="30"/>
  <c r="I210" i="30"/>
  <c r="W216" i="30"/>
  <c r="V226" i="30"/>
  <c r="H234" i="30"/>
  <c r="V234" i="30"/>
  <c r="W276" i="30"/>
  <c r="I277" i="30"/>
  <c r="V280" i="30"/>
  <c r="I276" i="30"/>
  <c r="V282" i="30"/>
  <c r="V297" i="30"/>
  <c r="V295" i="30"/>
  <c r="I296" i="30"/>
  <c r="AB323" i="30"/>
  <c r="V323" i="30"/>
  <c r="I322" i="30"/>
  <c r="H323" i="30"/>
  <c r="AB322" i="30"/>
  <c r="V322" i="30"/>
  <c r="AB328" i="30"/>
  <c r="I330" i="30"/>
  <c r="AB330" i="30"/>
  <c r="AB332" i="30"/>
  <c r="V332" i="30"/>
  <c r="AC348" i="30"/>
  <c r="I352" i="30"/>
  <c r="I354" i="30"/>
  <c r="V394" i="30"/>
  <c r="I196" i="30"/>
  <c r="AB207" i="30"/>
  <c r="I207" i="30"/>
  <c r="K213" i="30"/>
  <c r="H218" i="30"/>
  <c r="V215" i="30"/>
  <c r="AB214" i="30"/>
  <c r="V216" i="30"/>
  <c r="H253" i="30"/>
  <c r="V253" i="30"/>
  <c r="I259" i="30"/>
  <c r="I258" i="30"/>
  <c r="I260" i="30"/>
  <c r="I263" i="30"/>
  <c r="W271" i="30"/>
  <c r="K278" i="30"/>
  <c r="W286" i="30"/>
  <c r="W284" i="30"/>
  <c r="K286" i="30"/>
  <c r="W290" i="30"/>
  <c r="I301" i="30"/>
  <c r="V301" i="30"/>
  <c r="V308" i="30"/>
  <c r="AB309" i="30"/>
  <c r="V313" i="30"/>
  <c r="V324" i="30"/>
  <c r="AB324" i="30"/>
  <c r="I324" i="30"/>
  <c r="H324" i="30"/>
  <c r="AC333" i="30"/>
  <c r="H341" i="30"/>
  <c r="I341" i="30"/>
  <c r="I340" i="30"/>
  <c r="I358" i="30"/>
  <c r="H380" i="30"/>
  <c r="AB380" i="30"/>
  <c r="AC383" i="30"/>
  <c r="AC199" i="30"/>
  <c r="H199" i="30"/>
  <c r="AC207" i="30"/>
  <c r="W242" i="30"/>
  <c r="AC247" i="30"/>
  <c r="H247" i="30"/>
  <c r="AC253" i="30"/>
  <c r="AC251" i="30"/>
  <c r="AC248" i="30"/>
  <c r="AC268" i="30"/>
  <c r="K268" i="30"/>
  <c r="V272" i="30"/>
  <c r="W302" i="30"/>
  <c r="V306" i="30"/>
  <c r="I316" i="30"/>
  <c r="V320" i="30"/>
  <c r="I320" i="30"/>
  <c r="I331" i="30"/>
  <c r="AB339" i="30"/>
  <c r="V339" i="30"/>
  <c r="I339" i="30"/>
  <c r="W351" i="30"/>
  <c r="AC357" i="30"/>
  <c r="V367" i="30"/>
  <c r="V371" i="30"/>
  <c r="K376" i="30"/>
  <c r="W44" i="30"/>
  <c r="H153" i="30"/>
  <c r="AB162" i="30"/>
  <c r="I162" i="30"/>
  <c r="I176" i="30"/>
  <c r="H191" i="30"/>
  <c r="AB191" i="30"/>
  <c r="K228" i="30"/>
  <c r="I278" i="30"/>
  <c r="I281" i="30"/>
  <c r="AB334" i="30"/>
  <c r="V347" i="30"/>
  <c r="W387" i="30"/>
  <c r="W91" i="30"/>
  <c r="W121" i="30"/>
  <c r="V138" i="30"/>
  <c r="AB200" i="30"/>
  <c r="V200" i="30"/>
  <c r="I232" i="30"/>
  <c r="W246" i="30"/>
  <c r="W248" i="30"/>
  <c r="I256" i="30"/>
  <c r="W272" i="30"/>
  <c r="V333" i="30"/>
  <c r="I361" i="30"/>
  <c r="AB394" i="30"/>
  <c r="H97" i="30"/>
  <c r="I97" i="30"/>
  <c r="AC138" i="30"/>
  <c r="K143" i="30"/>
  <c r="H154" i="30"/>
  <c r="K223" i="30"/>
  <c r="AB242" i="30"/>
  <c r="K269" i="30"/>
  <c r="I349" i="30"/>
  <c r="V350" i="30"/>
  <c r="V353" i="30"/>
  <c r="I353" i="30"/>
  <c r="H363" i="30"/>
  <c r="H399" i="30"/>
  <c r="W41" i="30"/>
  <c r="V41" i="30"/>
  <c r="K42" i="30"/>
  <c r="V44" i="30"/>
  <c r="H44" i="30"/>
  <c r="K41" i="30"/>
  <c r="I44" i="30"/>
  <c r="AK43" i="30"/>
  <c r="AG43" i="30" s="1"/>
  <c r="K44" i="30"/>
  <c r="AC43" i="30"/>
  <c r="AB44" i="30"/>
  <c r="V43" i="30"/>
  <c r="AK44" i="30"/>
  <c r="AH44" i="30" s="1"/>
  <c r="H43" i="30"/>
  <c r="I43" i="30"/>
  <c r="W45" i="30"/>
  <c r="W42" i="30"/>
  <c r="I42" i="30"/>
  <c r="V42" i="30"/>
  <c r="AC70" i="30"/>
  <c r="K70" i="30"/>
  <c r="AC48" i="30"/>
  <c r="W65" i="30"/>
  <c r="AC53" i="30"/>
  <c r="AC67" i="30"/>
  <c r="W61" i="30"/>
  <c r="K69" i="30"/>
  <c r="AC46" i="30"/>
  <c r="I67" i="30"/>
  <c r="I63" i="30"/>
  <c r="AB58" i="30"/>
  <c r="I61" i="30"/>
  <c r="AB43" i="30"/>
  <c r="AB45" i="30"/>
  <c r="AB51" i="30"/>
  <c r="AB65" i="30"/>
  <c r="AB69" i="30"/>
  <c r="AB50" i="30"/>
  <c r="H70" i="30"/>
  <c r="V59" i="30"/>
  <c r="V64" i="30"/>
  <c r="V53" i="30"/>
  <c r="V51" i="30"/>
  <c r="V52" i="30"/>
  <c r="I62" i="30"/>
  <c r="I66" i="30"/>
  <c r="I65" i="30"/>
  <c r="I64" i="30"/>
  <c r="AB59" i="30"/>
  <c r="AB63" i="30"/>
  <c r="AB57" i="30"/>
  <c r="AB53" i="30"/>
  <c r="AB52" i="30"/>
  <c r="I70" i="30"/>
  <c r="V69" i="30"/>
  <c r="AB70" i="30"/>
  <c r="V47" i="30"/>
  <c r="V63" i="30"/>
  <c r="AB64" i="30"/>
  <c r="AB56" i="30"/>
  <c r="AB48" i="30"/>
  <c r="V48" i="30"/>
  <c r="AB49" i="30"/>
  <c r="V65" i="30"/>
  <c r="I60" i="30"/>
  <c r="V57" i="30"/>
  <c r="AB41" i="30"/>
  <c r="V55" i="30"/>
  <c r="V68" i="30"/>
  <c r="V61" i="30"/>
  <c r="AB55" i="30"/>
  <c r="V66" i="30"/>
  <c r="V49" i="30"/>
  <c r="V58" i="30"/>
  <c r="V62" i="30"/>
  <c r="V54" i="30"/>
  <c r="AB47" i="30"/>
  <c r="AB46" i="30"/>
  <c r="V67" i="30"/>
  <c r="AB62" i="30"/>
  <c r="I69" i="30"/>
  <c r="AB60" i="30"/>
  <c r="AB66" i="30"/>
  <c r="V70" i="30"/>
  <c r="AB67" i="30"/>
  <c r="W58" i="30"/>
  <c r="W68" i="30"/>
  <c r="W51" i="30"/>
  <c r="W52" i="30"/>
  <c r="AC47" i="30"/>
  <c r="AC64" i="30"/>
  <c r="AC65" i="30"/>
  <c r="K60" i="30"/>
  <c r="K58" i="30"/>
  <c r="AC69" i="30"/>
  <c r="W69" i="30"/>
  <c r="AC56" i="30"/>
  <c r="W49" i="30"/>
  <c r="AC51" i="30"/>
  <c r="AC42" i="30"/>
  <c r="AC61" i="30"/>
  <c r="W63" i="30"/>
  <c r="AC66" i="30"/>
  <c r="W59" i="30"/>
  <c r="AC68" i="30"/>
  <c r="W56" i="30"/>
  <c r="W53" i="30"/>
  <c r="W55" i="30"/>
  <c r="K62" i="30"/>
  <c r="K64" i="30"/>
  <c r="K59" i="30"/>
  <c r="W67" i="30"/>
  <c r="W46" i="30"/>
  <c r="W48" i="30"/>
  <c r="W62" i="30"/>
  <c r="W64" i="30"/>
  <c r="AC62" i="30"/>
  <c r="AC59" i="30"/>
  <c r="AC63" i="30"/>
  <c r="K63" i="30"/>
  <c r="K65" i="30"/>
  <c r="AC58" i="30"/>
  <c r="K67" i="30"/>
  <c r="AC54" i="30"/>
  <c r="AC41" i="30"/>
  <c r="W66" i="30"/>
  <c r="K61" i="30"/>
  <c r="K68" i="30"/>
  <c r="W50" i="30"/>
  <c r="W54" i="30"/>
  <c r="AC50" i="30"/>
  <c r="AC44" i="30"/>
  <c r="W60" i="30"/>
  <c r="AC57" i="30"/>
  <c r="AC52" i="30"/>
  <c r="AC55" i="30"/>
  <c r="AC49" i="30"/>
  <c r="AC45" i="30"/>
  <c r="AC60" i="30"/>
  <c r="K66" i="30"/>
  <c r="H73" i="30"/>
  <c r="AB72" i="30"/>
  <c r="V71" i="30"/>
  <c r="AB71" i="30"/>
  <c r="V73" i="30"/>
  <c r="AK73" i="30"/>
  <c r="I71" i="30"/>
  <c r="AB73" i="30"/>
  <c r="AK72" i="30"/>
  <c r="W71" i="30"/>
  <c r="W72" i="30"/>
  <c r="AC71" i="30"/>
  <c r="H72" i="30"/>
  <c r="AC72" i="30"/>
  <c r="B7" i="31"/>
  <c r="AH42" i="30" l="1"/>
  <c r="AH41" i="30"/>
  <c r="AG64" i="30"/>
  <c r="AH71" i="30"/>
  <c r="AH45" i="30"/>
  <c r="O412" i="30"/>
  <c r="AG67" i="30"/>
  <c r="AH53" i="30"/>
  <c r="AH73" i="30"/>
  <c r="AH63" i="30"/>
  <c r="AG60" i="30"/>
  <c r="AG63" i="30"/>
  <c r="AI63" i="30" s="1"/>
  <c r="AG69" i="30"/>
  <c r="AG75" i="30"/>
  <c r="AI75" i="30" s="1"/>
  <c r="AJ75" i="30" s="1"/>
  <c r="AL75" i="30" s="1"/>
  <c r="AH66" i="30"/>
  <c r="N433" i="30"/>
  <c r="N430" i="30"/>
  <c r="M425" i="30"/>
  <c r="N405" i="30"/>
  <c r="M417" i="30"/>
  <c r="O417" i="30"/>
  <c r="P417" i="30" s="1"/>
  <c r="M429" i="30"/>
  <c r="M423" i="30"/>
  <c r="N413" i="30"/>
  <c r="M436" i="30"/>
  <c r="M430" i="30"/>
  <c r="O436" i="30"/>
  <c r="M414" i="30"/>
  <c r="N432" i="30"/>
  <c r="O435" i="30"/>
  <c r="P435" i="30" s="1"/>
  <c r="O429" i="30"/>
  <c r="P429" i="30" s="1"/>
  <c r="O421" i="30"/>
  <c r="P421" i="30" s="1"/>
  <c r="O419" i="30"/>
  <c r="P419" i="30" s="1"/>
  <c r="M418" i="30"/>
  <c r="M431" i="30"/>
  <c r="M420" i="30"/>
  <c r="M401" i="30"/>
  <c r="O422" i="30"/>
  <c r="P422" i="30" s="1"/>
  <c r="M411" i="30"/>
  <c r="O411" i="30"/>
  <c r="O418" i="30"/>
  <c r="P418" i="30" s="1"/>
  <c r="O415" i="30"/>
  <c r="P415" i="30" s="1"/>
  <c r="N420" i="30"/>
  <c r="M432" i="30"/>
  <c r="M410" i="30"/>
  <c r="N407" i="30"/>
  <c r="N431" i="30"/>
  <c r="N418" i="30"/>
  <c r="N421" i="30"/>
  <c r="O408" i="30"/>
  <c r="P408" i="30" s="1"/>
  <c r="O432" i="30"/>
  <c r="N414" i="30"/>
  <c r="M405" i="30"/>
  <c r="M433" i="30"/>
  <c r="M412" i="30"/>
  <c r="N412" i="30"/>
  <c r="O424" i="30"/>
  <c r="N406" i="30"/>
  <c r="N417" i="30"/>
  <c r="O409" i="30"/>
  <c r="P409" i="30" s="1"/>
  <c r="M407" i="30"/>
  <c r="M428" i="30"/>
  <c r="N426" i="30"/>
  <c r="N428" i="30"/>
  <c r="M406" i="30"/>
  <c r="M404" i="30"/>
  <c r="O431" i="30"/>
  <c r="P431" i="30" s="1"/>
  <c r="N419" i="30"/>
  <c r="N424" i="30"/>
  <c r="O428" i="30"/>
  <c r="P428" i="30" s="1"/>
  <c r="N404" i="30"/>
  <c r="O401" i="30"/>
  <c r="P401" i="30" s="1"/>
  <c r="N409" i="30"/>
  <c r="O414" i="30"/>
  <c r="P414" i="30" s="1"/>
  <c r="M435" i="30"/>
  <c r="N423" i="30"/>
  <c r="O416" i="30"/>
  <c r="P416" i="30" s="1"/>
  <c r="N416" i="30"/>
  <c r="O434" i="30"/>
  <c r="P434" i="30" s="1"/>
  <c r="O406" i="30"/>
  <c r="P406" i="30" s="1"/>
  <c r="O404" i="30"/>
  <c r="P404" i="30" s="1"/>
  <c r="N435" i="30"/>
  <c r="N411" i="30"/>
  <c r="M413" i="30"/>
  <c r="O425" i="30"/>
  <c r="P425" i="30" s="1"/>
  <c r="O430" i="30"/>
  <c r="P430" i="30" s="1"/>
  <c r="N422" i="30"/>
  <c r="M427" i="30"/>
  <c r="M403" i="30"/>
  <c r="M416" i="30"/>
  <c r="M426" i="30"/>
  <c r="N410" i="30"/>
  <c r="N408" i="30"/>
  <c r="O423" i="30"/>
  <c r="P423" i="30" s="1"/>
  <c r="N403" i="30"/>
  <c r="N425" i="30"/>
  <c r="O420" i="30"/>
  <c r="P420" i="30" s="1"/>
  <c r="M424" i="30"/>
  <c r="M422" i="30"/>
  <c r="O410" i="30"/>
  <c r="P410" i="30" s="1"/>
  <c r="O427" i="30"/>
  <c r="P427" i="30" s="1"/>
  <c r="N415" i="30"/>
  <c r="O405" i="30"/>
  <c r="P405" i="30" s="1"/>
  <c r="N427" i="30"/>
  <c r="O433" i="30"/>
  <c r="P433" i="30" s="1"/>
  <c r="O402" i="30"/>
  <c r="P402" i="30" s="1"/>
  <c r="M434" i="30"/>
  <c r="O407" i="30"/>
  <c r="P407" i="30" s="1"/>
  <c r="O426" i="30"/>
  <c r="P426" i="30" s="1"/>
  <c r="N402" i="30"/>
  <c r="M421" i="30"/>
  <c r="M415" i="30"/>
  <c r="M409" i="30"/>
  <c r="O413" i="30"/>
  <c r="P413" i="30" s="1"/>
  <c r="M408" i="30"/>
  <c r="N429" i="30"/>
  <c r="N436" i="30"/>
  <c r="N434" i="30"/>
  <c r="M402" i="30"/>
  <c r="M419" i="30"/>
  <c r="O403" i="30"/>
  <c r="P403" i="30" s="1"/>
  <c r="N401" i="30"/>
  <c r="AH55" i="30"/>
  <c r="AH61" i="30"/>
  <c r="AH52" i="30"/>
  <c r="AH58" i="30"/>
  <c r="AH59" i="30"/>
  <c r="AI43" i="30"/>
  <c r="AJ43" i="30" s="1"/>
  <c r="AL43" i="30" s="1"/>
  <c r="AH50" i="30"/>
  <c r="AG49" i="30"/>
  <c r="AH43" i="30"/>
  <c r="AG66" i="30"/>
  <c r="AI66" i="30" s="1"/>
  <c r="AG42" i="30"/>
  <c r="AG41" i="30"/>
  <c r="AG53" i="30"/>
  <c r="AI53" i="30" s="1"/>
  <c r="AH57" i="30"/>
  <c r="AG62" i="30"/>
  <c r="AG56" i="30"/>
  <c r="AH70" i="30"/>
  <c r="AH60" i="30"/>
  <c r="AG51" i="30"/>
  <c r="AH51" i="30"/>
  <c r="AH48" i="30"/>
  <c r="AG44" i="30"/>
  <c r="AI44" i="30" s="1"/>
  <c r="AJ44" i="30" s="1"/>
  <c r="AL44" i="30" s="1"/>
  <c r="AH49" i="30"/>
  <c r="AH47" i="30"/>
  <c r="AG48" i="30"/>
  <c r="AH46" i="30"/>
  <c r="AG45" i="30"/>
  <c r="AG72" i="30"/>
  <c r="AG71" i="30"/>
  <c r="AG47" i="30"/>
  <c r="AG50" i="30"/>
  <c r="AG73" i="30"/>
  <c r="AH67" i="30"/>
  <c r="AG74" i="30"/>
  <c r="AG57" i="30"/>
  <c r="AG58" i="30"/>
  <c r="AH62" i="30"/>
  <c r="AH65" i="30"/>
  <c r="AG68" i="30"/>
  <c r="AG46" i="30"/>
  <c r="AG61" i="30"/>
  <c r="AH69" i="30"/>
  <c r="AG65" i="30"/>
  <c r="AG55" i="30"/>
  <c r="AH54" i="30"/>
  <c r="AG59" i="30"/>
  <c r="AH56" i="30"/>
  <c r="AG54" i="30"/>
  <c r="AH68" i="30"/>
  <c r="AG70" i="30"/>
  <c r="AG52" i="30"/>
  <c r="AH72" i="30"/>
  <c r="AH64" i="30"/>
  <c r="AI64" i="30" s="1"/>
  <c r="AH74" i="30"/>
  <c r="P432" i="30"/>
  <c r="C41" i="30"/>
  <c r="F30" i="17"/>
  <c r="E42" i="30" s="1"/>
  <c r="C462" i="30"/>
  <c r="E462" i="30" s="1"/>
  <c r="P412" i="30"/>
  <c r="P411" i="30"/>
  <c r="P424" i="30"/>
  <c r="P436" i="30"/>
  <c r="L234" i="30"/>
  <c r="L399" i="30"/>
  <c r="L129" i="30"/>
  <c r="L366" i="30"/>
  <c r="M366" i="30" s="1"/>
  <c r="L386" i="30"/>
  <c r="O386" i="30" s="1"/>
  <c r="P386" i="30" s="1"/>
  <c r="L360" i="30"/>
  <c r="Q360" i="30" s="1"/>
  <c r="L59" i="30"/>
  <c r="Q59" i="30" s="1"/>
  <c r="L382" i="30"/>
  <c r="L191" i="30"/>
  <c r="Q191" i="30" s="1"/>
  <c r="L283" i="30"/>
  <c r="Q283" i="30" s="1"/>
  <c r="L388" i="30"/>
  <c r="O388" i="30" s="1"/>
  <c r="L295" i="30"/>
  <c r="Q295" i="30" s="1"/>
  <c r="L242" i="30"/>
  <c r="M242" i="30" s="1"/>
  <c r="L379" i="30"/>
  <c r="N379" i="30" s="1"/>
  <c r="L394" i="30"/>
  <c r="L400" i="30"/>
  <c r="L99" i="30"/>
  <c r="L391" i="30"/>
  <c r="L112" i="30"/>
  <c r="L397" i="30"/>
  <c r="L68" i="30"/>
  <c r="Q68" i="30" s="1"/>
  <c r="L143" i="30"/>
  <c r="L393" i="30"/>
  <c r="L287" i="30"/>
  <c r="N287" i="30" s="1"/>
  <c r="L220" i="30"/>
  <c r="L239" i="30"/>
  <c r="X52" i="30"/>
  <c r="AD65" i="30"/>
  <c r="L286" i="30"/>
  <c r="M286" i="30" s="1"/>
  <c r="L73" i="30"/>
  <c r="Q73" i="30" s="1"/>
  <c r="L288" i="30"/>
  <c r="Q288" i="30" s="1"/>
  <c r="L389" i="30"/>
  <c r="AD78" i="30"/>
  <c r="X65" i="30"/>
  <c r="L101" i="30"/>
  <c r="L56" i="30"/>
  <c r="Q56" i="30" s="1"/>
  <c r="X72" i="30"/>
  <c r="X68" i="30"/>
  <c r="L371" i="30"/>
  <c r="Q371" i="30" s="1"/>
  <c r="L306" i="30"/>
  <c r="L74" i="30"/>
  <c r="Q74" i="30" s="1"/>
  <c r="L348" i="30"/>
  <c r="Q348" i="30" s="1"/>
  <c r="L265" i="30"/>
  <c r="AD66" i="30"/>
  <c r="AD41" i="30"/>
  <c r="AD53" i="30"/>
  <c r="AD76" i="30"/>
  <c r="L293" i="30"/>
  <c r="AD71" i="30"/>
  <c r="X57" i="30"/>
  <c r="X51" i="30"/>
  <c r="L192" i="30"/>
  <c r="N192" i="30" s="1"/>
  <c r="L49" i="30"/>
  <c r="Q49" i="30" s="1"/>
  <c r="L169" i="30"/>
  <c r="O169" i="30" s="1"/>
  <c r="L272" i="30"/>
  <c r="L279" i="30"/>
  <c r="L308" i="30"/>
  <c r="N308" i="30" s="1"/>
  <c r="AD63" i="30"/>
  <c r="X41" i="30"/>
  <c r="L292" i="30"/>
  <c r="L303" i="30"/>
  <c r="O303" i="30" s="1"/>
  <c r="L325" i="30"/>
  <c r="Q325" i="30" s="1"/>
  <c r="AD75" i="30"/>
  <c r="L47" i="30"/>
  <c r="Q47" i="30" s="1"/>
  <c r="AD67" i="30"/>
  <c r="L45" i="30"/>
  <c r="Q45" i="30" s="1"/>
  <c r="L395" i="30"/>
  <c r="L78" i="30"/>
  <c r="AD52" i="30"/>
  <c r="AD69" i="30"/>
  <c r="X44" i="30"/>
  <c r="L110" i="30"/>
  <c r="L392" i="30"/>
  <c r="X75" i="30"/>
  <c r="X76" i="30"/>
  <c r="L48" i="30"/>
  <c r="Q48" i="30" s="1"/>
  <c r="L194" i="30"/>
  <c r="O194" i="30" s="1"/>
  <c r="L396" i="30"/>
  <c r="L168" i="30"/>
  <c r="L114" i="30"/>
  <c r="L373" i="30"/>
  <c r="Q373" i="30" s="1"/>
  <c r="AD81" i="30"/>
  <c r="L217" i="30"/>
  <c r="M217" i="30" s="1"/>
  <c r="X58" i="30"/>
  <c r="X63" i="30"/>
  <c r="L85" i="30"/>
  <c r="AD62" i="30"/>
  <c r="X47" i="30"/>
  <c r="AD59" i="30"/>
  <c r="AD43" i="30"/>
  <c r="L222" i="30"/>
  <c r="M222" i="30" s="1"/>
  <c r="AD57" i="30"/>
  <c r="X66" i="30"/>
  <c r="X71" i="30"/>
  <c r="L189" i="30"/>
  <c r="O189" i="30" s="1"/>
  <c r="L225" i="30"/>
  <c r="Q225" i="30" s="1"/>
  <c r="L315" i="30"/>
  <c r="Q315" i="30" s="1"/>
  <c r="AD60" i="30"/>
  <c r="AD45" i="30"/>
  <c r="X64" i="30"/>
  <c r="AD68" i="30"/>
  <c r="X56" i="30"/>
  <c r="X77" i="30"/>
  <c r="AD54" i="30"/>
  <c r="AD64" i="30"/>
  <c r="X73" i="30"/>
  <c r="X49" i="30"/>
  <c r="X53" i="30"/>
  <c r="AD72" i="30"/>
  <c r="AD46" i="30"/>
  <c r="X61" i="30"/>
  <c r="X48" i="30"/>
  <c r="X69" i="30"/>
  <c r="AD58" i="30"/>
  <c r="AD44" i="30"/>
  <c r="X50" i="30"/>
  <c r="L53" i="30"/>
  <c r="Q53" i="30" s="1"/>
  <c r="L245" i="30"/>
  <c r="L309" i="30"/>
  <c r="B82" i="30"/>
  <c r="AD82" i="30" s="1"/>
  <c r="U81" i="30"/>
  <c r="AD47" i="30"/>
  <c r="AD48" i="30"/>
  <c r="AD50" i="30"/>
  <c r="AD42" i="30"/>
  <c r="X62" i="30"/>
  <c r="AD51" i="30"/>
  <c r="AD73" i="30"/>
  <c r="X70" i="30"/>
  <c r="X54" i="30"/>
  <c r="X55" i="30"/>
  <c r="AD56" i="30"/>
  <c r="X67" i="30"/>
  <c r="AD55" i="30"/>
  <c r="AD49" i="30"/>
  <c r="AD70" i="30"/>
  <c r="X59" i="30"/>
  <c r="X42" i="30"/>
  <c r="X43" i="30"/>
  <c r="L376" i="30"/>
  <c r="M376" i="30" s="1"/>
  <c r="L171" i="30"/>
  <c r="N171" i="30" s="1"/>
  <c r="L365" i="30"/>
  <c r="O365" i="30" s="1"/>
  <c r="L150" i="30"/>
  <c r="L385" i="30"/>
  <c r="O385" i="30" s="1"/>
  <c r="L130" i="30"/>
  <c r="L318" i="30"/>
  <c r="Q318" i="30" s="1"/>
  <c r="AD80" i="30"/>
  <c r="X79" i="30"/>
  <c r="L57" i="30"/>
  <c r="Q57" i="30" s="1"/>
  <c r="X60" i="30"/>
  <c r="L377" i="30"/>
  <c r="O377" i="30" s="1"/>
  <c r="L363" i="30"/>
  <c r="L384" i="30"/>
  <c r="N384" i="30" s="1"/>
  <c r="L216" i="30"/>
  <c r="Q216" i="30" s="1"/>
  <c r="AD61" i="30"/>
  <c r="X80" i="30"/>
  <c r="X81" i="30"/>
  <c r="AD77" i="30"/>
  <c r="AD79" i="30"/>
  <c r="X74" i="30"/>
  <c r="AD74" i="30"/>
  <c r="L54" i="30"/>
  <c r="Q54" i="30" s="1"/>
  <c r="X45" i="30"/>
  <c r="L117" i="30"/>
  <c r="L313" i="30"/>
  <c r="L311" i="30"/>
  <c r="O311" i="30" s="1"/>
  <c r="L390" i="30"/>
  <c r="X78" i="30"/>
  <c r="X46" i="30"/>
  <c r="L212" i="30"/>
  <c r="L241" i="30"/>
  <c r="N241" i="30" s="1"/>
  <c r="L107" i="30"/>
  <c r="L140" i="30"/>
  <c r="L46" i="30"/>
  <c r="Q46" i="30" s="1"/>
  <c r="L228" i="30"/>
  <c r="N228" i="30" s="1"/>
  <c r="L294" i="30"/>
  <c r="N294" i="30" s="1"/>
  <c r="L41" i="30"/>
  <c r="Q41" i="30" s="1"/>
  <c r="L380" i="30"/>
  <c r="L108" i="30"/>
  <c r="L208" i="30"/>
  <c r="M208" i="30" s="1"/>
  <c r="L323" i="30"/>
  <c r="Q323" i="30" s="1"/>
  <c r="L243" i="30"/>
  <c r="Q243" i="30" s="1"/>
  <c r="L98" i="30"/>
  <c r="L291" i="30"/>
  <c r="M291" i="30" s="1"/>
  <c r="L398" i="30"/>
  <c r="L134" i="30"/>
  <c r="L310" i="30"/>
  <c r="L244" i="30"/>
  <c r="O244" i="30" s="1"/>
  <c r="L387" i="30"/>
  <c r="N387" i="30" s="1"/>
  <c r="L79" i="30"/>
  <c r="L80" i="30"/>
  <c r="L72" i="30"/>
  <c r="L102" i="30"/>
  <c r="L83" i="30"/>
  <c r="L55" i="30"/>
  <c r="Q55" i="30" s="1"/>
  <c r="L329" i="30"/>
  <c r="Q329" i="30" s="1"/>
  <c r="L302" i="30"/>
  <c r="N302" i="30" s="1"/>
  <c r="L131" i="30"/>
  <c r="L354" i="30"/>
  <c r="M354" i="30" s="1"/>
  <c r="L103" i="30"/>
  <c r="L203" i="30"/>
  <c r="M203" i="30" s="1"/>
  <c r="L344" i="30"/>
  <c r="M344" i="30" s="1"/>
  <c r="L334" i="30"/>
  <c r="O334" i="30" s="1"/>
  <c r="L236" i="30"/>
  <c r="Q236" i="30" s="1"/>
  <c r="L161" i="30"/>
  <c r="Q161" i="30" s="1"/>
  <c r="L81" i="30"/>
  <c r="L90" i="30"/>
  <c r="L257" i="30"/>
  <c r="Q257" i="30" s="1"/>
  <c r="L232" i="30"/>
  <c r="Q232" i="30" s="1"/>
  <c r="L176" i="30"/>
  <c r="M176" i="30" s="1"/>
  <c r="L260" i="30"/>
  <c r="N260" i="30" s="1"/>
  <c r="L137" i="30"/>
  <c r="L206" i="30"/>
  <c r="Q206" i="30" s="1"/>
  <c r="L190" i="30"/>
  <c r="O190" i="30" s="1"/>
  <c r="L350" i="30"/>
  <c r="L116" i="30"/>
  <c r="L299" i="30"/>
  <c r="Q299" i="30" s="1"/>
  <c r="L204" i="30"/>
  <c r="M204" i="30" s="1"/>
  <c r="L335" i="30"/>
  <c r="O335" i="30" s="1"/>
  <c r="L199" i="30"/>
  <c r="N199" i="30" s="1"/>
  <c r="L215" i="30"/>
  <c r="Q215" i="30" s="1"/>
  <c r="L186" i="30"/>
  <c r="O186" i="30" s="1"/>
  <c r="L89" i="30"/>
  <c r="L177" i="30"/>
  <c r="Q177" i="30" s="1"/>
  <c r="L175" i="30"/>
  <c r="Q175" i="30" s="1"/>
  <c r="L364" i="30"/>
  <c r="Q364" i="30" s="1"/>
  <c r="L218" i="30"/>
  <c r="L123" i="30"/>
  <c r="L148" i="30"/>
  <c r="L178" i="30"/>
  <c r="M178" i="30" s="1"/>
  <c r="L145" i="30"/>
  <c r="L50" i="30"/>
  <c r="Q50" i="30" s="1"/>
  <c r="L77" i="30"/>
  <c r="L267" i="30"/>
  <c r="Q267" i="30" s="1"/>
  <c r="L353" i="30"/>
  <c r="M353" i="30" s="1"/>
  <c r="L361" i="30"/>
  <c r="Q361" i="30" s="1"/>
  <c r="L259" i="30"/>
  <c r="N259" i="30" s="1"/>
  <c r="L207" i="30"/>
  <c r="L322" i="30"/>
  <c r="N322" i="30" s="1"/>
  <c r="L118" i="30"/>
  <c r="L327" i="30"/>
  <c r="L170" i="30"/>
  <c r="L133" i="30"/>
  <c r="L347" i="30"/>
  <c r="Q347" i="30" s="1"/>
  <c r="L120" i="30"/>
  <c r="L305" i="30"/>
  <c r="O305" i="30" s="1"/>
  <c r="L297" i="30"/>
  <c r="O297" i="30" s="1"/>
  <c r="L187" i="30"/>
  <c r="Q187" i="30" s="1"/>
  <c r="L182" i="30"/>
  <c r="L231" i="30"/>
  <c r="N231" i="30" s="1"/>
  <c r="L224" i="30"/>
  <c r="M224" i="30" s="1"/>
  <c r="L121" i="30"/>
  <c r="L359" i="30"/>
  <c r="O359" i="30" s="1"/>
  <c r="L333" i="30"/>
  <c r="L51" i="30"/>
  <c r="Q51" i="30" s="1"/>
  <c r="L149" i="30"/>
  <c r="Q149" i="30" s="1"/>
  <c r="L319" i="30"/>
  <c r="L248" i="30"/>
  <c r="M248" i="30" s="1"/>
  <c r="L119" i="30"/>
  <c r="L346" i="30"/>
  <c r="O346" i="30" s="1"/>
  <c r="L138" i="30"/>
  <c r="L76" i="30"/>
  <c r="L238" i="30"/>
  <c r="L153" i="30"/>
  <c r="L75" i="30"/>
  <c r="Q75" i="30" s="1"/>
  <c r="L84" i="30"/>
  <c r="L52" i="30"/>
  <c r="Q52" i="30" s="1"/>
  <c r="L331" i="30"/>
  <c r="Q331" i="30" s="1"/>
  <c r="L139" i="30"/>
  <c r="L141" i="30"/>
  <c r="L95" i="30"/>
  <c r="L289" i="30"/>
  <c r="L261" i="30"/>
  <c r="M261" i="30" s="1"/>
  <c r="L88" i="30"/>
  <c r="L210" i="30"/>
  <c r="M210" i="30" s="1"/>
  <c r="L223" i="30"/>
  <c r="M223" i="30" s="1"/>
  <c r="L115" i="30"/>
  <c r="L146" i="30"/>
  <c r="L94" i="30"/>
  <c r="L221" i="30"/>
  <c r="M221" i="30" s="1"/>
  <c r="L127" i="30"/>
  <c r="L179" i="30"/>
  <c r="L251" i="30"/>
  <c r="N251" i="30" s="1"/>
  <c r="L281" i="30"/>
  <c r="N281" i="30" s="1"/>
  <c r="L316" i="30"/>
  <c r="O316" i="30" s="1"/>
  <c r="L358" i="30"/>
  <c r="N358" i="30" s="1"/>
  <c r="L277" i="30"/>
  <c r="N277" i="30" s="1"/>
  <c r="L198" i="30"/>
  <c r="L326" i="30"/>
  <c r="N326" i="30" s="1"/>
  <c r="L113" i="30"/>
  <c r="L111" i="30"/>
  <c r="L307" i="30"/>
  <c r="Q307" i="30" s="1"/>
  <c r="L183" i="30"/>
  <c r="O183" i="30" s="1"/>
  <c r="L144" i="30"/>
  <c r="L200" i="30"/>
  <c r="M200" i="30" s="1"/>
  <c r="L378" i="30"/>
  <c r="N378" i="30" s="1"/>
  <c r="L356" i="30"/>
  <c r="O356" i="30" s="1"/>
  <c r="L280" i="30"/>
  <c r="O280" i="30" s="1"/>
  <c r="L285" i="30"/>
  <c r="N285" i="30" s="1"/>
  <c r="L332" i="30"/>
  <c r="Q332" i="30" s="1"/>
  <c r="L211" i="30"/>
  <c r="M211" i="30" s="1"/>
  <c r="L158" i="30"/>
  <c r="M158" i="30" s="1"/>
  <c r="L91" i="30"/>
  <c r="L92" i="30"/>
  <c r="L184" i="30"/>
  <c r="O184" i="30" s="1"/>
  <c r="L269" i="30"/>
  <c r="N269" i="30" s="1"/>
  <c r="L250" i="30"/>
  <c r="L226" i="30"/>
  <c r="N226" i="30" s="1"/>
  <c r="L197" i="30"/>
  <c r="O197" i="30" s="1"/>
  <c r="L381" i="30"/>
  <c r="L284" i="30"/>
  <c r="N284" i="30" s="1"/>
  <c r="L188" i="30"/>
  <c r="L263" i="30"/>
  <c r="N263" i="30" s="1"/>
  <c r="L172" i="30"/>
  <c r="L180" i="30"/>
  <c r="Q180" i="30" s="1"/>
  <c r="L273" i="30"/>
  <c r="Q273" i="30" s="1"/>
  <c r="L290" i="30"/>
  <c r="N290" i="30" s="1"/>
  <c r="L254" i="30"/>
  <c r="N254" i="30" s="1"/>
  <c r="L301" i="30"/>
  <c r="Q301" i="30" s="1"/>
  <c r="L352" i="30"/>
  <c r="L87" i="30"/>
  <c r="L274" i="30"/>
  <c r="M274" i="30" s="1"/>
  <c r="L374" i="30"/>
  <c r="M374" i="30" s="1"/>
  <c r="L229" i="30"/>
  <c r="O229" i="30" s="1"/>
  <c r="L152" i="30"/>
  <c r="L58" i="30"/>
  <c r="Q58" i="30" s="1"/>
  <c r="L320" i="30"/>
  <c r="Q320" i="30" s="1"/>
  <c r="L324" i="30"/>
  <c r="L276" i="30"/>
  <c r="M276" i="30" s="1"/>
  <c r="L357" i="30"/>
  <c r="O357" i="30" s="1"/>
  <c r="L167" i="30"/>
  <c r="M167" i="30" s="1"/>
  <c r="L126" i="30"/>
  <c r="L270" i="30"/>
  <c r="M270" i="30" s="1"/>
  <c r="L202" i="30"/>
  <c r="N202" i="30" s="1"/>
  <c r="L370" i="30"/>
  <c r="Q370" i="30" s="1"/>
  <c r="L227" i="30"/>
  <c r="L122" i="30"/>
  <c r="L97" i="30"/>
  <c r="L278" i="30"/>
  <c r="Q278" i="30" s="1"/>
  <c r="L340" i="30"/>
  <c r="Q340" i="30" s="1"/>
  <c r="L196" i="30"/>
  <c r="M196" i="30" s="1"/>
  <c r="L195" i="30"/>
  <c r="M195" i="30" s="1"/>
  <c r="L266" i="30"/>
  <c r="Q266" i="30" s="1"/>
  <c r="L109" i="30"/>
  <c r="L193" i="30"/>
  <c r="N193" i="30" s="1"/>
  <c r="L328" i="30"/>
  <c r="O328" i="30" s="1"/>
  <c r="L314" i="30"/>
  <c r="Q314" i="30" s="1"/>
  <c r="L351" i="30"/>
  <c r="O351" i="30" s="1"/>
  <c r="L165" i="30"/>
  <c r="N165" i="30" s="1"/>
  <c r="L104" i="30"/>
  <c r="L86" i="30"/>
  <c r="L271" i="30"/>
  <c r="O271" i="30" s="1"/>
  <c r="L174" i="30"/>
  <c r="Q174" i="30" s="1"/>
  <c r="L147" i="30"/>
  <c r="L342" i="30"/>
  <c r="Q342" i="30" s="1"/>
  <c r="L375" i="30"/>
  <c r="Q375" i="30" s="1"/>
  <c r="L368" i="30"/>
  <c r="M368" i="30" s="1"/>
  <c r="L372" i="30"/>
  <c r="L355" i="30"/>
  <c r="Q355" i="30" s="1"/>
  <c r="L343" i="30"/>
  <c r="L336" i="30"/>
  <c r="O336" i="30" s="1"/>
  <c r="L219" i="30"/>
  <c r="M219" i="30" s="1"/>
  <c r="L262" i="30"/>
  <c r="Q262" i="30" s="1"/>
  <c r="L163" i="30"/>
  <c r="Q163" i="30" s="1"/>
  <c r="L151" i="30"/>
  <c r="L155" i="30"/>
  <c r="L246" i="30"/>
  <c r="O246" i="30" s="1"/>
  <c r="L255" i="30"/>
  <c r="N255" i="30" s="1"/>
  <c r="L181" i="30"/>
  <c r="L124" i="30"/>
  <c r="L205" i="30"/>
  <c r="M205" i="30" s="1"/>
  <c r="L125" i="30"/>
  <c r="L82" i="30"/>
  <c r="L240" i="30"/>
  <c r="L154" i="30"/>
  <c r="L300" i="30"/>
  <c r="L96" i="30"/>
  <c r="L159" i="30"/>
  <c r="N159" i="30" s="1"/>
  <c r="L166" i="30"/>
  <c r="Q166" i="30" s="1"/>
  <c r="L209" i="30"/>
  <c r="Q209" i="30" s="1"/>
  <c r="L369" i="30"/>
  <c r="M369" i="30" s="1"/>
  <c r="L268" i="30"/>
  <c r="L253" i="30"/>
  <c r="Q253" i="30" s="1"/>
  <c r="L317" i="30"/>
  <c r="L100" i="30"/>
  <c r="L304" i="30"/>
  <c r="O304" i="30" s="1"/>
  <c r="L173" i="30"/>
  <c r="Q173" i="30" s="1"/>
  <c r="L235" i="30"/>
  <c r="O235" i="30" s="1"/>
  <c r="L233" i="30"/>
  <c r="O233" i="30" s="1"/>
  <c r="L162" i="30"/>
  <c r="L258" i="30"/>
  <c r="Q258" i="30" s="1"/>
  <c r="L142" i="30"/>
  <c r="L135" i="30"/>
  <c r="L106" i="30"/>
  <c r="L298" i="30"/>
  <c r="N298" i="30" s="1"/>
  <c r="L349" i="30"/>
  <c r="Q349" i="30" s="1"/>
  <c r="L256" i="30"/>
  <c r="N256" i="30" s="1"/>
  <c r="L339" i="30"/>
  <c r="L341" i="30"/>
  <c r="Q341" i="30" s="1"/>
  <c r="L330" i="30"/>
  <c r="L296" i="30"/>
  <c r="N296" i="30" s="1"/>
  <c r="L312" i="30"/>
  <c r="N312" i="30" s="1"/>
  <c r="L321" i="30"/>
  <c r="Q321" i="30" s="1"/>
  <c r="L157" i="30"/>
  <c r="Q157" i="30" s="1"/>
  <c r="L132" i="30"/>
  <c r="L136" i="30"/>
  <c r="L362" i="30"/>
  <c r="Q362" i="30" s="1"/>
  <c r="L275" i="30"/>
  <c r="M275" i="30" s="1"/>
  <c r="L201" i="30"/>
  <c r="L383" i="30"/>
  <c r="N383" i="30" s="1"/>
  <c r="L367" i="30"/>
  <c r="Q367" i="30" s="1"/>
  <c r="L282" i="30"/>
  <c r="Q282" i="30" s="1"/>
  <c r="L230" i="30"/>
  <c r="L105" i="30"/>
  <c r="L213" i="30"/>
  <c r="Q213" i="30" s="1"/>
  <c r="L345" i="30"/>
  <c r="L338" i="30"/>
  <c r="M338" i="30" s="1"/>
  <c r="L337" i="30"/>
  <c r="N337" i="30" s="1"/>
  <c r="L237" i="30"/>
  <c r="M237" i="30" s="1"/>
  <c r="L214" i="30"/>
  <c r="Q214" i="30" s="1"/>
  <c r="L160" i="30"/>
  <c r="Q160" i="30" s="1"/>
  <c r="L156" i="30"/>
  <c r="O156" i="30" s="1"/>
  <c r="L264" i="30"/>
  <c r="Q264" i="30" s="1"/>
  <c r="L128" i="30"/>
  <c r="L185" i="30"/>
  <c r="M185" i="30" s="1"/>
  <c r="L164" i="30"/>
  <c r="L93" i="30"/>
  <c r="L252" i="30"/>
  <c r="N252" i="30" s="1"/>
  <c r="L247" i="30"/>
  <c r="O247" i="30" s="1"/>
  <c r="L249" i="30"/>
  <c r="M249" i="30" s="1"/>
  <c r="L44" i="30"/>
  <c r="Q44" i="30" s="1"/>
  <c r="L42" i="30"/>
  <c r="Q42" i="30" s="1"/>
  <c r="L43" i="30"/>
  <c r="Q43" i="30" s="1"/>
  <c r="L70" i="30"/>
  <c r="Q70" i="30" s="1"/>
  <c r="L66" i="30"/>
  <c r="Q66" i="30" s="1"/>
  <c r="L63" i="30"/>
  <c r="Q63" i="30" s="1"/>
  <c r="L62" i="30"/>
  <c r="Q62" i="30" s="1"/>
  <c r="L67" i="30"/>
  <c r="Q67" i="30" s="1"/>
  <c r="L69" i="30"/>
  <c r="Q69" i="30" s="1"/>
  <c r="L64" i="30"/>
  <c r="Q64" i="30" s="1"/>
  <c r="L61" i="30"/>
  <c r="Q61" i="30" s="1"/>
  <c r="L71" i="30"/>
  <c r="Q71" i="30" s="1"/>
  <c r="L60" i="30"/>
  <c r="Q60" i="30" s="1"/>
  <c r="L65" i="30"/>
  <c r="Q65" i="30" s="1"/>
  <c r="N154" i="30" l="1"/>
  <c r="N150" i="30"/>
  <c r="AI42" i="30"/>
  <c r="AJ42" i="30" s="1"/>
  <c r="AL42" i="30" s="1"/>
  <c r="AI41" i="30"/>
  <c r="AJ41" i="30" s="1"/>
  <c r="AL41" i="30" s="1"/>
  <c r="AI71" i="30"/>
  <c r="AI67" i="30"/>
  <c r="AJ67" i="30" s="1"/>
  <c r="AL67" i="30" s="1"/>
  <c r="N60" i="30"/>
  <c r="N77" i="30"/>
  <c r="AI69" i="30"/>
  <c r="AJ69" i="30" s="1"/>
  <c r="AL69" i="30" s="1"/>
  <c r="AI60" i="30"/>
  <c r="AI52" i="30"/>
  <c r="AJ52" i="30" s="1"/>
  <c r="AL52" i="30" s="1"/>
  <c r="AI70" i="30"/>
  <c r="AJ70" i="30" s="1"/>
  <c r="AL70" i="30" s="1"/>
  <c r="AI61" i="30"/>
  <c r="AJ61" i="30" s="1"/>
  <c r="AL61" i="30" s="1"/>
  <c r="AI59" i="30"/>
  <c r="AJ59" i="30" s="1"/>
  <c r="AL59" i="30" s="1"/>
  <c r="AI55" i="30"/>
  <c r="AJ55" i="30" s="1"/>
  <c r="AL55" i="30" s="1"/>
  <c r="AI58" i="30"/>
  <c r="AJ58" i="30" s="1"/>
  <c r="AL58" i="30" s="1"/>
  <c r="N208" i="30"/>
  <c r="M371" i="30"/>
  <c r="N334" i="30"/>
  <c r="M325" i="30"/>
  <c r="M290" i="30"/>
  <c r="M302" i="30"/>
  <c r="N206" i="30"/>
  <c r="AI50" i="30"/>
  <c r="AJ50" i="30" s="1"/>
  <c r="AL50" i="30" s="1"/>
  <c r="N325" i="30"/>
  <c r="M360" i="30"/>
  <c r="O225" i="30"/>
  <c r="P225" i="30" s="1"/>
  <c r="M303" i="30"/>
  <c r="N375" i="30"/>
  <c r="N160" i="30"/>
  <c r="O384" i="30"/>
  <c r="P384" i="30" s="1"/>
  <c r="N356" i="30"/>
  <c r="M315" i="30"/>
  <c r="N370" i="30"/>
  <c r="O213" i="30"/>
  <c r="P213" i="30" s="1"/>
  <c r="N264" i="30"/>
  <c r="O360" i="30"/>
  <c r="P360" i="30" s="1"/>
  <c r="M166" i="30"/>
  <c r="M159" i="30"/>
  <c r="O191" i="30"/>
  <c r="P191" i="30" s="1"/>
  <c r="AI49" i="30"/>
  <c r="AJ49" i="30" s="1"/>
  <c r="AL49" i="30" s="1"/>
  <c r="N351" i="30"/>
  <c r="M314" i="30"/>
  <c r="M236" i="30"/>
  <c r="O163" i="30"/>
  <c r="P163" i="30" s="1"/>
  <c r="M373" i="30"/>
  <c r="N288" i="30"/>
  <c r="N295" i="30"/>
  <c r="M160" i="30"/>
  <c r="O370" i="30"/>
  <c r="P370" i="30" s="1"/>
  <c r="O160" i="30"/>
  <c r="P160" i="30" s="1"/>
  <c r="O361" i="30"/>
  <c r="P361" i="30" s="1"/>
  <c r="M180" i="30"/>
  <c r="M329" i="30"/>
  <c r="O325" i="30"/>
  <c r="P325" i="30" s="1"/>
  <c r="N174" i="30"/>
  <c r="O210" i="30"/>
  <c r="P210" i="30" s="1"/>
  <c r="O298" i="30"/>
  <c r="P298" i="30" s="1"/>
  <c r="N270" i="30"/>
  <c r="N361" i="30"/>
  <c r="M214" i="30"/>
  <c r="N237" i="30"/>
  <c r="M348" i="30"/>
  <c r="O205" i="30"/>
  <c r="P205" i="30" s="1"/>
  <c r="O251" i="30"/>
  <c r="P251" i="30" s="1"/>
  <c r="O236" i="30"/>
  <c r="P236" i="30" s="1"/>
  <c r="AI65" i="30"/>
  <c r="AJ65" i="30" s="1"/>
  <c r="AL65" i="30" s="1"/>
  <c r="AI57" i="30"/>
  <c r="AJ57" i="30" s="1"/>
  <c r="AL57" i="30" s="1"/>
  <c r="M225" i="30"/>
  <c r="M308" i="30"/>
  <c r="M288" i="30"/>
  <c r="N329" i="30"/>
  <c r="M253" i="30"/>
  <c r="N355" i="30"/>
  <c r="M362" i="30"/>
  <c r="N213" i="30"/>
  <c r="M187" i="30"/>
  <c r="O283" i="30"/>
  <c r="P283" i="30" s="1"/>
  <c r="O253" i="30"/>
  <c r="P253" i="30" s="1"/>
  <c r="O282" i="30"/>
  <c r="P282" i="30" s="1"/>
  <c r="M150" i="30"/>
  <c r="N349" i="30"/>
  <c r="N362" i="30"/>
  <c r="N253" i="30"/>
  <c r="AI54" i="30"/>
  <c r="AJ54" i="30" s="1"/>
  <c r="AL54" i="30" s="1"/>
  <c r="N373" i="30"/>
  <c r="N371" i="30"/>
  <c r="M277" i="30"/>
  <c r="M161" i="30"/>
  <c r="O362" i="30"/>
  <c r="P362" i="30" s="1"/>
  <c r="N191" i="30"/>
  <c r="N340" i="30"/>
  <c r="M295" i="30"/>
  <c r="O259" i="30"/>
  <c r="P259" i="30" s="1"/>
  <c r="O193" i="30"/>
  <c r="P193" i="30" s="1"/>
  <c r="O187" i="30"/>
  <c r="P187" i="30" s="1"/>
  <c r="N267" i="30"/>
  <c r="N149" i="30"/>
  <c r="M367" i="30"/>
  <c r="N200" i="30"/>
  <c r="N321" i="30"/>
  <c r="N348" i="30"/>
  <c r="M340" i="30"/>
  <c r="O273" i="30"/>
  <c r="P273" i="30" s="1"/>
  <c r="O258" i="30"/>
  <c r="P258" i="30" s="1"/>
  <c r="N79" i="30"/>
  <c r="M321" i="30"/>
  <c r="N187" i="30"/>
  <c r="M232" i="30"/>
  <c r="N173" i="30"/>
  <c r="O231" i="30"/>
  <c r="P231" i="30" s="1"/>
  <c r="O375" i="30"/>
  <c r="P375" i="30" s="1"/>
  <c r="O285" i="30"/>
  <c r="P285" i="30" s="1"/>
  <c r="N331" i="30"/>
  <c r="N261" i="30"/>
  <c r="M233" i="30"/>
  <c r="N215" i="30"/>
  <c r="M287" i="30"/>
  <c r="M347" i="30"/>
  <c r="O340" i="30"/>
  <c r="P340" i="30" s="1"/>
  <c r="N214" i="30"/>
  <c r="N386" i="30"/>
  <c r="O341" i="30"/>
  <c r="P341" i="30" s="1"/>
  <c r="N283" i="30"/>
  <c r="M243" i="30"/>
  <c r="O321" i="30"/>
  <c r="P321" i="30" s="1"/>
  <c r="M175" i="30"/>
  <c r="N315" i="30"/>
  <c r="N341" i="30"/>
  <c r="N167" i="30"/>
  <c r="M320" i="30"/>
  <c r="O342" i="30"/>
  <c r="P342" i="30" s="1"/>
  <c r="O331" i="30"/>
  <c r="P331" i="30" s="1"/>
  <c r="M257" i="30"/>
  <c r="M215" i="30"/>
  <c r="N273" i="30"/>
  <c r="M323" i="30"/>
  <c r="N299" i="30"/>
  <c r="N359" i="30"/>
  <c r="M157" i="30"/>
  <c r="M301" i="30"/>
  <c r="N266" i="30"/>
  <c r="M355" i="30"/>
  <c r="O243" i="30"/>
  <c r="P243" i="30" s="1"/>
  <c r="N225" i="30"/>
  <c r="M206" i="30"/>
  <c r="N262" i="30"/>
  <c r="M209" i="30"/>
  <c r="O320" i="30"/>
  <c r="P320" i="30" s="1"/>
  <c r="M278" i="30"/>
  <c r="O307" i="30"/>
  <c r="P307" i="30" s="1"/>
  <c r="O257" i="30"/>
  <c r="P257" i="30" s="1"/>
  <c r="M171" i="30"/>
  <c r="N278" i="30"/>
  <c r="M149" i="30"/>
  <c r="N169" i="30"/>
  <c r="N388" i="30"/>
  <c r="O301" i="30"/>
  <c r="P301" i="30" s="1"/>
  <c r="O355" i="30"/>
  <c r="P355" i="30" s="1"/>
  <c r="M216" i="30"/>
  <c r="M213" i="30"/>
  <c r="M258" i="30"/>
  <c r="O329" i="30"/>
  <c r="P329" i="30" s="1"/>
  <c r="N318" i="30"/>
  <c r="M163" i="30"/>
  <c r="N357" i="30"/>
  <c r="M370" i="30"/>
  <c r="N385" i="30"/>
  <c r="O348" i="30"/>
  <c r="P348" i="30" s="1"/>
  <c r="M262" i="30"/>
  <c r="N258" i="30"/>
  <c r="M318" i="30"/>
  <c r="O266" i="30"/>
  <c r="P266" i="30" s="1"/>
  <c r="O149" i="30"/>
  <c r="P149" i="30" s="1"/>
  <c r="M177" i="30"/>
  <c r="M299" i="30"/>
  <c r="M191" i="30"/>
  <c r="N257" i="30"/>
  <c r="M199" i="30"/>
  <c r="Q330" i="30"/>
  <c r="N330" i="30"/>
  <c r="M330" i="30"/>
  <c r="Q324" i="30"/>
  <c r="N324" i="30"/>
  <c r="Q309" i="30"/>
  <c r="O309" i="30"/>
  <c r="P309" i="30" s="1"/>
  <c r="N309" i="30"/>
  <c r="Q275" i="30"/>
  <c r="O275" i="30"/>
  <c r="P275" i="30" s="1"/>
  <c r="Q300" i="30"/>
  <c r="O300" i="30"/>
  <c r="P300" i="30" s="1"/>
  <c r="Q343" i="30"/>
  <c r="N343" i="30"/>
  <c r="M343" i="30"/>
  <c r="Q227" i="30"/>
  <c r="O227" i="30"/>
  <c r="P227" i="30" s="1"/>
  <c r="N227" i="30"/>
  <c r="Q352" i="30"/>
  <c r="N352" i="30"/>
  <c r="O352" i="30"/>
  <c r="P352" i="30" s="1"/>
  <c r="Q198" i="30"/>
  <c r="M198" i="30"/>
  <c r="Q319" i="30"/>
  <c r="N319" i="30"/>
  <c r="O319" i="30"/>
  <c r="P319" i="30" s="1"/>
  <c r="Q182" i="30"/>
  <c r="N182" i="30"/>
  <c r="Q327" i="30"/>
  <c r="O327" i="30"/>
  <c r="P327" i="30" s="1"/>
  <c r="M327" i="30"/>
  <c r="N327" i="30"/>
  <c r="Q189" i="30"/>
  <c r="M189" i="30"/>
  <c r="N189" i="30"/>
  <c r="Q279" i="30"/>
  <c r="N279" i="30"/>
  <c r="O279" i="30"/>
  <c r="P279" i="30" s="1"/>
  <c r="Q239" i="30"/>
  <c r="N239" i="30"/>
  <c r="M239" i="30"/>
  <c r="Q397" i="30"/>
  <c r="O397" i="30"/>
  <c r="P397" i="30" s="1"/>
  <c r="N397" i="30"/>
  <c r="M397" i="30"/>
  <c r="Q379" i="30"/>
  <c r="M379" i="30"/>
  <c r="O379" i="30"/>
  <c r="P379" i="30" s="1"/>
  <c r="Q382" i="30"/>
  <c r="M382" i="30"/>
  <c r="O382" i="30"/>
  <c r="P382" i="30" s="1"/>
  <c r="Q234" i="30"/>
  <c r="O234" i="30"/>
  <c r="P234" i="30" s="1"/>
  <c r="N234" i="30"/>
  <c r="Q311" i="30"/>
  <c r="M311" i="30"/>
  <c r="N311" i="30"/>
  <c r="Q363" i="30"/>
  <c r="O363" i="30"/>
  <c r="P363" i="30" s="1"/>
  <c r="N363" i="30"/>
  <c r="Q245" i="30"/>
  <c r="N245" i="30"/>
  <c r="O245" i="30"/>
  <c r="P245" i="30" s="1"/>
  <c r="Q168" i="30"/>
  <c r="N168" i="30"/>
  <c r="M168" i="30"/>
  <c r="Q272" i="30"/>
  <c r="M272" i="30"/>
  <c r="Q293" i="30"/>
  <c r="N293" i="30"/>
  <c r="Q306" i="30"/>
  <c r="O306" i="30"/>
  <c r="P306" i="30" s="1"/>
  <c r="N306" i="30"/>
  <c r="Q389" i="30"/>
  <c r="O389" i="30"/>
  <c r="P389" i="30" s="1"/>
  <c r="N389" i="30"/>
  <c r="M389" i="30"/>
  <c r="Q220" i="30"/>
  <c r="N220" i="30"/>
  <c r="M220" i="30"/>
  <c r="Q242" i="30"/>
  <c r="N242" i="30"/>
  <c r="O242" i="30"/>
  <c r="P242" i="30" s="1"/>
  <c r="O220" i="30"/>
  <c r="P220" i="30" s="1"/>
  <c r="M227" i="30"/>
  <c r="M293" i="30"/>
  <c r="M352" i="30"/>
  <c r="M245" i="30"/>
  <c r="Q249" i="30"/>
  <c r="O249" i="30"/>
  <c r="P249" i="30" s="1"/>
  <c r="N249" i="30"/>
  <c r="Q156" i="30"/>
  <c r="M156" i="30"/>
  <c r="Q339" i="30"/>
  <c r="N339" i="30"/>
  <c r="O339" i="30"/>
  <c r="P339" i="30" s="1"/>
  <c r="Q162" i="30"/>
  <c r="O162" i="30"/>
  <c r="P162" i="30" s="1"/>
  <c r="Q268" i="30"/>
  <c r="O268" i="30"/>
  <c r="P268" i="30" s="1"/>
  <c r="M268" i="30"/>
  <c r="Q240" i="30"/>
  <c r="M240" i="30"/>
  <c r="N240" i="30"/>
  <c r="O240" i="30"/>
  <c r="P240" i="30" s="1"/>
  <c r="Q155" i="30"/>
  <c r="O155" i="30"/>
  <c r="P155" i="30" s="1"/>
  <c r="M155" i="30"/>
  <c r="N155" i="30"/>
  <c r="Q372" i="30"/>
  <c r="O372" i="30"/>
  <c r="P372" i="30" s="1"/>
  <c r="N372" i="30"/>
  <c r="M372" i="30"/>
  <c r="Q195" i="30"/>
  <c r="O195" i="30"/>
  <c r="P195" i="30" s="1"/>
  <c r="N195" i="30"/>
  <c r="Q202" i="30"/>
  <c r="M202" i="30"/>
  <c r="O202" i="30"/>
  <c r="P202" i="30" s="1"/>
  <c r="Q254" i="30"/>
  <c r="O254" i="30"/>
  <c r="P254" i="30" s="1"/>
  <c r="M254" i="30"/>
  <c r="Q381" i="30"/>
  <c r="M381" i="30"/>
  <c r="O381" i="30"/>
  <c r="P381" i="30" s="1"/>
  <c r="Q158" i="30"/>
  <c r="O158" i="30"/>
  <c r="P158" i="30" s="1"/>
  <c r="N158" i="30"/>
  <c r="Q358" i="30"/>
  <c r="M358" i="30"/>
  <c r="Q238" i="30"/>
  <c r="O238" i="30"/>
  <c r="P238" i="30" s="1"/>
  <c r="M238" i="30"/>
  <c r="N238" i="30"/>
  <c r="Q297" i="30"/>
  <c r="M297" i="30"/>
  <c r="Q322" i="30"/>
  <c r="O322" i="30"/>
  <c r="P322" i="30" s="1"/>
  <c r="M322" i="30"/>
  <c r="Q350" i="30"/>
  <c r="O350" i="30"/>
  <c r="P350" i="30" s="1"/>
  <c r="N350" i="30"/>
  <c r="Q354" i="30"/>
  <c r="N354" i="30"/>
  <c r="O354" i="30"/>
  <c r="P354" i="30" s="1"/>
  <c r="Q291" i="30"/>
  <c r="O291" i="30"/>
  <c r="P291" i="30" s="1"/>
  <c r="N291" i="30"/>
  <c r="Q241" i="30"/>
  <c r="O241" i="30"/>
  <c r="P241" i="30" s="1"/>
  <c r="M241" i="30"/>
  <c r="Q313" i="30"/>
  <c r="N313" i="30"/>
  <c r="O313" i="30"/>
  <c r="P313" i="30" s="1"/>
  <c r="M313" i="30"/>
  <c r="Q377" i="30"/>
  <c r="M377" i="30"/>
  <c r="N377" i="30"/>
  <c r="N176" i="30"/>
  <c r="M174" i="30"/>
  <c r="M279" i="30"/>
  <c r="M312" i="30"/>
  <c r="O293" i="30"/>
  <c r="P293" i="30" s="1"/>
  <c r="M300" i="30"/>
  <c r="N268" i="30"/>
  <c r="M182" i="30"/>
  <c r="N364" i="30"/>
  <c r="N272" i="30"/>
  <c r="Q247" i="30"/>
  <c r="N247" i="30"/>
  <c r="M247" i="30"/>
  <c r="Q230" i="30"/>
  <c r="M230" i="30"/>
  <c r="Q256" i="30"/>
  <c r="M256" i="30"/>
  <c r="Q233" i="30"/>
  <c r="N233" i="30"/>
  <c r="Q369" i="30"/>
  <c r="O369" i="30"/>
  <c r="P369" i="30" s="1"/>
  <c r="N369" i="30"/>
  <c r="Q151" i="30"/>
  <c r="M151" i="30"/>
  <c r="O151" i="30"/>
  <c r="P151" i="30" s="1"/>
  <c r="N151" i="30"/>
  <c r="Q368" i="30"/>
  <c r="O368" i="30"/>
  <c r="P368" i="30" s="1"/>
  <c r="Q165" i="30"/>
  <c r="O165" i="30"/>
  <c r="P165" i="30" s="1"/>
  <c r="M165" i="30"/>
  <c r="Q196" i="30"/>
  <c r="N196" i="30"/>
  <c r="O196" i="30"/>
  <c r="P196" i="30" s="1"/>
  <c r="Q270" i="30"/>
  <c r="O270" i="30"/>
  <c r="P270" i="30" s="1"/>
  <c r="Q152" i="30"/>
  <c r="M152" i="30"/>
  <c r="N152" i="30"/>
  <c r="O152" i="30" s="1"/>
  <c r="P152" i="30" s="1"/>
  <c r="Q290" i="30"/>
  <c r="O290" i="30"/>
  <c r="P290" i="30" s="1"/>
  <c r="Q197" i="30"/>
  <c r="M197" i="30"/>
  <c r="N197" i="30"/>
  <c r="Q211" i="30"/>
  <c r="N211" i="30"/>
  <c r="O211" i="30"/>
  <c r="P211" i="30" s="1"/>
  <c r="Q183" i="30"/>
  <c r="M183" i="30"/>
  <c r="Q316" i="30"/>
  <c r="N316" i="30"/>
  <c r="M316" i="30"/>
  <c r="Q333" i="30"/>
  <c r="O333" i="30"/>
  <c r="P333" i="30" s="1"/>
  <c r="N333" i="30"/>
  <c r="M333" i="30"/>
  <c r="Q305" i="30"/>
  <c r="N305" i="30"/>
  <c r="M305" i="30"/>
  <c r="Q207" i="30"/>
  <c r="O207" i="30"/>
  <c r="P207" i="30" s="1"/>
  <c r="M207" i="30"/>
  <c r="N207" i="30"/>
  <c r="Q178" i="30"/>
  <c r="O178" i="30"/>
  <c r="P178" i="30" s="1"/>
  <c r="N178" i="30"/>
  <c r="Q186" i="30"/>
  <c r="N186" i="30"/>
  <c r="M186" i="30"/>
  <c r="Q190" i="30"/>
  <c r="M190" i="30"/>
  <c r="N190" i="30"/>
  <c r="M339" i="30"/>
  <c r="N198" i="30"/>
  <c r="O174" i="30"/>
  <c r="P174" i="30" s="1"/>
  <c r="M319" i="30"/>
  <c r="O256" i="30"/>
  <c r="P256" i="30" s="1"/>
  <c r="O182" i="30"/>
  <c r="P182" i="30" s="1"/>
  <c r="N183" i="30"/>
  <c r="N368" i="30"/>
  <c r="Q317" i="30"/>
  <c r="M317" i="30"/>
  <c r="N317" i="30"/>
  <c r="O317" i="30"/>
  <c r="P317" i="30" s="1"/>
  <c r="Q188" i="30"/>
  <c r="M188" i="30"/>
  <c r="Q221" i="30"/>
  <c r="O221" i="30"/>
  <c r="P221" i="30" s="1"/>
  <c r="Q222" i="30"/>
  <c r="N222" i="30"/>
  <c r="O222" i="30"/>
  <c r="P222" i="30" s="1"/>
  <c r="Q217" i="30"/>
  <c r="N217" i="30"/>
  <c r="Q292" i="30"/>
  <c r="M292" i="30"/>
  <c r="O292" i="30"/>
  <c r="P292" i="30" s="1"/>
  <c r="N292" i="30"/>
  <c r="Q192" i="30"/>
  <c r="M192" i="30"/>
  <c r="Q286" i="30"/>
  <c r="O286" i="30"/>
  <c r="P286" i="30" s="1"/>
  <c r="N286" i="30"/>
  <c r="Q391" i="30"/>
  <c r="O391" i="30"/>
  <c r="P391" i="30" s="1"/>
  <c r="N391" i="30"/>
  <c r="M391" i="30"/>
  <c r="O343" i="30"/>
  <c r="P343" i="30" s="1"/>
  <c r="O217" i="30"/>
  <c r="P217" i="30" s="1"/>
  <c r="O198" i="30"/>
  <c r="P198" i="30" s="1"/>
  <c r="N300" i="30"/>
  <c r="N275" i="30"/>
  <c r="M324" i="30"/>
  <c r="Q212" i="30"/>
  <c r="N212" i="30"/>
  <c r="M212" i="30"/>
  <c r="Q171" i="30"/>
  <c r="O171" i="30"/>
  <c r="P171" i="30" s="1"/>
  <c r="Q395" i="30"/>
  <c r="O395" i="30"/>
  <c r="P395" i="30" s="1"/>
  <c r="N395" i="30"/>
  <c r="M395" i="30"/>
  <c r="O188" i="30"/>
  <c r="P188" i="30" s="1"/>
  <c r="O324" i="30"/>
  <c r="P324" i="30" s="1"/>
  <c r="Q357" i="30"/>
  <c r="M357" i="30"/>
  <c r="Q172" i="30"/>
  <c r="N172" i="30"/>
  <c r="O172" i="30"/>
  <c r="P172" i="30" s="1"/>
  <c r="M172" i="30"/>
  <c r="Q269" i="30"/>
  <c r="O269" i="30"/>
  <c r="P269" i="30" s="1"/>
  <c r="M269" i="30"/>
  <c r="Q179" i="30"/>
  <c r="N179" i="30"/>
  <c r="O179" i="30"/>
  <c r="P179" i="30" s="1"/>
  <c r="M179" i="30"/>
  <c r="Q224" i="30"/>
  <c r="O224" i="30"/>
  <c r="P224" i="30" s="1"/>
  <c r="N224" i="30"/>
  <c r="Q353" i="30"/>
  <c r="N353" i="30"/>
  <c r="Q218" i="30"/>
  <c r="M218" i="30"/>
  <c r="N218" i="30"/>
  <c r="O218" i="30"/>
  <c r="P218" i="30" s="1"/>
  <c r="Q335" i="30"/>
  <c r="M335" i="30"/>
  <c r="N335" i="30"/>
  <c r="Q260" i="30"/>
  <c r="M260" i="30"/>
  <c r="O260" i="30"/>
  <c r="P260" i="30" s="1"/>
  <c r="Q334" i="30"/>
  <c r="M334" i="30"/>
  <c r="Q244" i="30"/>
  <c r="N244" i="30"/>
  <c r="M244" i="30"/>
  <c r="Q208" i="30"/>
  <c r="O208" i="30"/>
  <c r="P208" i="30" s="1"/>
  <c r="O353" i="30"/>
  <c r="P353" i="30" s="1"/>
  <c r="M306" i="30"/>
  <c r="N221" i="30"/>
  <c r="O192" i="30"/>
  <c r="P192" i="30" s="1"/>
  <c r="N382" i="30"/>
  <c r="O239" i="30"/>
  <c r="P239" i="30" s="1"/>
  <c r="M364" i="30"/>
  <c r="O272" i="30"/>
  <c r="P272" i="30" s="1"/>
  <c r="M350" i="30"/>
  <c r="M267" i="30"/>
  <c r="Q345" i="30"/>
  <c r="N345" i="30"/>
  <c r="O345" i="30"/>
  <c r="P345" i="30" s="1"/>
  <c r="M345" i="30"/>
  <c r="Q255" i="30"/>
  <c r="O255" i="30"/>
  <c r="P255" i="30" s="1"/>
  <c r="Q271" i="30"/>
  <c r="N271" i="30"/>
  <c r="M271" i="30"/>
  <c r="Q378" i="30"/>
  <c r="M378" i="30"/>
  <c r="O378" i="30"/>
  <c r="P378" i="30" s="1"/>
  <c r="Q365" i="30"/>
  <c r="M365" i="30"/>
  <c r="N365" i="30"/>
  <c r="Q366" i="30"/>
  <c r="O366" i="30"/>
  <c r="P366" i="30" s="1"/>
  <c r="O330" i="30"/>
  <c r="O168" i="30"/>
  <c r="P168" i="30" s="1"/>
  <c r="M363" i="30"/>
  <c r="N366" i="30"/>
  <c r="M234" i="30"/>
  <c r="Q164" i="30"/>
  <c r="N164" i="30"/>
  <c r="O164" i="30"/>
  <c r="P164" i="30" s="1"/>
  <c r="M164" i="30"/>
  <c r="Q337" i="30"/>
  <c r="O337" i="30"/>
  <c r="P337" i="30" s="1"/>
  <c r="M337" i="30"/>
  <c r="Q383" i="30"/>
  <c r="M383" i="30"/>
  <c r="O383" i="30"/>
  <c r="P383" i="30" s="1"/>
  <c r="Q312" i="30"/>
  <c r="O312" i="30"/>
  <c r="Q304" i="30"/>
  <c r="N304" i="30"/>
  <c r="M304" i="30"/>
  <c r="Q159" i="30"/>
  <c r="O159" i="30"/>
  <c r="P159" i="30" s="1"/>
  <c r="Q219" i="30"/>
  <c r="N219" i="30"/>
  <c r="O219" i="30"/>
  <c r="P219" i="30" s="1"/>
  <c r="Q328" i="30"/>
  <c r="M328" i="30"/>
  <c r="N328" i="30"/>
  <c r="Q274" i="30"/>
  <c r="O274" i="30"/>
  <c r="P274" i="30" s="1"/>
  <c r="N274" i="30"/>
  <c r="Q280" i="30"/>
  <c r="N280" i="30"/>
  <c r="M280" i="30"/>
  <c r="Q185" i="30"/>
  <c r="N185" i="30"/>
  <c r="O185" i="30"/>
  <c r="P185" i="30" s="1"/>
  <c r="Q338" i="30"/>
  <c r="N338" i="30"/>
  <c r="O338" i="30"/>
  <c r="P338" i="30" s="1"/>
  <c r="Q201" i="30"/>
  <c r="O201" i="30"/>
  <c r="P201" i="30" s="1"/>
  <c r="M201" i="30"/>
  <c r="N201" i="30"/>
  <c r="Q296" i="30"/>
  <c r="O296" i="30"/>
  <c r="P296" i="30" s="1"/>
  <c r="Q181" i="30"/>
  <c r="M181" i="30"/>
  <c r="N181" i="30"/>
  <c r="Q336" i="30"/>
  <c r="M336" i="30"/>
  <c r="N336" i="30"/>
  <c r="Q193" i="30"/>
  <c r="M193" i="30"/>
  <c r="Q276" i="30"/>
  <c r="N276" i="30"/>
  <c r="O276" i="30"/>
  <c r="P276" i="30" s="1"/>
  <c r="Q263" i="30"/>
  <c r="O263" i="30"/>
  <c r="P263" i="30" s="1"/>
  <c r="M263" i="30"/>
  <c r="Q184" i="30"/>
  <c r="N184" i="30"/>
  <c r="M184" i="30"/>
  <c r="Q356" i="30"/>
  <c r="M356" i="30"/>
  <c r="Q326" i="30"/>
  <c r="M326" i="30"/>
  <c r="O326" i="30"/>
  <c r="P326" i="30" s="1"/>
  <c r="Q261" i="30"/>
  <c r="O261" i="30"/>
  <c r="P261" i="30" s="1"/>
  <c r="Q248" i="30"/>
  <c r="O248" i="30"/>
  <c r="P248" i="30" s="1"/>
  <c r="Q231" i="30"/>
  <c r="M231" i="30"/>
  <c r="Q170" i="30"/>
  <c r="M170" i="30"/>
  <c r="N170" i="30"/>
  <c r="O170" i="30"/>
  <c r="P170" i="30" s="1"/>
  <c r="Q204" i="30"/>
  <c r="N204" i="30"/>
  <c r="O204" i="30"/>
  <c r="P204" i="30" s="1"/>
  <c r="Q176" i="30"/>
  <c r="O176" i="30"/>
  <c r="P176" i="30" s="1"/>
  <c r="Q344" i="30"/>
  <c r="N344" i="30"/>
  <c r="O344" i="30"/>
  <c r="P344" i="30" s="1"/>
  <c r="Q310" i="30"/>
  <c r="M310" i="30"/>
  <c r="O310" i="30"/>
  <c r="P310" i="30" s="1"/>
  <c r="N310" i="30"/>
  <c r="N248" i="30"/>
  <c r="N297" i="30"/>
  <c r="M162" i="30"/>
  <c r="M296" i="30"/>
  <c r="N188" i="30"/>
  <c r="O364" i="30"/>
  <c r="P364" i="30" s="1"/>
  <c r="O230" i="30"/>
  <c r="P230" i="30" s="1"/>
  <c r="O181" i="30"/>
  <c r="P181" i="30" s="1"/>
  <c r="M255" i="30"/>
  <c r="N156" i="30"/>
  <c r="O212" i="30"/>
  <c r="P212" i="30" s="1"/>
  <c r="N230" i="30"/>
  <c r="M309" i="30"/>
  <c r="N162" i="30"/>
  <c r="O358" i="30"/>
  <c r="P358" i="30" s="1"/>
  <c r="N381" i="30"/>
  <c r="O267" i="30"/>
  <c r="P267" i="30" s="1"/>
  <c r="Q203" i="30"/>
  <c r="N203" i="30"/>
  <c r="M83" i="30"/>
  <c r="Q380" i="30"/>
  <c r="M380" i="30"/>
  <c r="Q265" i="30"/>
  <c r="M265" i="30"/>
  <c r="Q400" i="30"/>
  <c r="O400" i="30"/>
  <c r="P400" i="30" s="1"/>
  <c r="N400" i="30"/>
  <c r="M400" i="30"/>
  <c r="Q399" i="30"/>
  <c r="O399" i="30"/>
  <c r="P399" i="30" s="1"/>
  <c r="N399" i="30"/>
  <c r="M399" i="30"/>
  <c r="N216" i="30"/>
  <c r="O214" i="30"/>
  <c r="P214" i="30" s="1"/>
  <c r="O161" i="30"/>
  <c r="P161" i="30" s="1"/>
  <c r="O209" i="30"/>
  <c r="P209" i="30" s="1"/>
  <c r="N180" i="30"/>
  <c r="M342" i="30"/>
  <c r="M307" i="30"/>
  <c r="M235" i="30"/>
  <c r="O347" i="30"/>
  <c r="P347" i="30" s="1"/>
  <c r="O157" i="30"/>
  <c r="P157" i="30" s="1"/>
  <c r="N314" i="30"/>
  <c r="Q154" i="30"/>
  <c r="M154" i="30"/>
  <c r="Q246" i="30"/>
  <c r="M246" i="30"/>
  <c r="Q284" i="30"/>
  <c r="O284" i="30"/>
  <c r="P284" i="30" s="1"/>
  <c r="Q200" i="30"/>
  <c r="O200" i="30"/>
  <c r="P200" i="30" s="1"/>
  <c r="Q277" i="30"/>
  <c r="O277" i="30"/>
  <c r="P277" i="30" s="1"/>
  <c r="Q289" i="30"/>
  <c r="M289" i="30"/>
  <c r="Q153" i="30"/>
  <c r="N153" i="30"/>
  <c r="O153" i="30" s="1"/>
  <c r="P153" i="30" s="1"/>
  <c r="Q398" i="30"/>
  <c r="O398" i="30"/>
  <c r="P398" i="30" s="1"/>
  <c r="N398" i="30"/>
  <c r="M398" i="30"/>
  <c r="Q390" i="30"/>
  <c r="O390" i="30"/>
  <c r="P390" i="30" s="1"/>
  <c r="N390" i="30"/>
  <c r="M390" i="30"/>
  <c r="Q384" i="30"/>
  <c r="M384" i="30"/>
  <c r="Q376" i="30"/>
  <c r="O376" i="30"/>
  <c r="P376" i="30" s="1"/>
  <c r="N376" i="30"/>
  <c r="Q392" i="30"/>
  <c r="O392" i="30"/>
  <c r="P392" i="30" s="1"/>
  <c r="N392" i="30"/>
  <c r="M392" i="30"/>
  <c r="Q308" i="30"/>
  <c r="O308" i="30"/>
  <c r="P308" i="30" s="1"/>
  <c r="Q394" i="30"/>
  <c r="O394" i="30"/>
  <c r="P394" i="30" s="1"/>
  <c r="N394" i="30"/>
  <c r="M394" i="30"/>
  <c r="N367" i="30"/>
  <c r="M361" i="30"/>
  <c r="O206" i="30"/>
  <c r="P206" i="30" s="1"/>
  <c r="N289" i="30"/>
  <c r="N209" i="30"/>
  <c r="N243" i="30"/>
  <c r="N175" i="30"/>
  <c r="M375" i="30"/>
  <c r="O373" i="30"/>
  <c r="P373" i="30" s="1"/>
  <c r="M331" i="30"/>
  <c r="O166" i="30"/>
  <c r="P166" i="30" s="1"/>
  <c r="N323" i="30"/>
  <c r="O318" i="30"/>
  <c r="P318" i="30" s="1"/>
  <c r="O323" i="30"/>
  <c r="P323" i="30" s="1"/>
  <c r="O315" i="30"/>
  <c r="P315" i="30" s="1"/>
  <c r="N161" i="30"/>
  <c r="M282" i="30"/>
  <c r="N157" i="30"/>
  <c r="O371" i="30"/>
  <c r="P371" i="30" s="1"/>
  <c r="N347" i="30"/>
  <c r="O177" i="30"/>
  <c r="P177" i="30" s="1"/>
  <c r="O265" i="30"/>
  <c r="P265" i="30" s="1"/>
  <c r="M153" i="30"/>
  <c r="Q235" i="30"/>
  <c r="N235" i="30"/>
  <c r="Q351" i="30"/>
  <c r="M351" i="30"/>
  <c r="Q229" i="30"/>
  <c r="M229" i="30"/>
  <c r="N229" i="30"/>
  <c r="Q226" i="30"/>
  <c r="M226" i="30"/>
  <c r="Q281" i="30"/>
  <c r="M281" i="30"/>
  <c r="Q223" i="30"/>
  <c r="N223" i="30"/>
  <c r="Q359" i="30"/>
  <c r="M359" i="30"/>
  <c r="Q259" i="30"/>
  <c r="M259" i="30"/>
  <c r="Q302" i="30"/>
  <c r="O302" i="30"/>
  <c r="P302" i="30" s="1"/>
  <c r="Q294" i="30"/>
  <c r="O294" i="30"/>
  <c r="P294" i="30" s="1"/>
  <c r="Q385" i="30"/>
  <c r="M385" i="30"/>
  <c r="Q396" i="30"/>
  <c r="O396" i="30"/>
  <c r="P396" i="30" s="1"/>
  <c r="N396" i="30"/>
  <c r="M396" i="30"/>
  <c r="Q169" i="30"/>
  <c r="M169" i="30"/>
  <c r="Q287" i="30"/>
  <c r="O287" i="30"/>
  <c r="P287" i="30" s="1"/>
  <c r="AI74" i="30"/>
  <c r="AJ74" i="30" s="1"/>
  <c r="AL74" i="30" s="1"/>
  <c r="M349" i="30"/>
  <c r="O314" i="30"/>
  <c r="P314" i="30" s="1"/>
  <c r="O175" i="30"/>
  <c r="P175" i="30" s="1"/>
  <c r="O180" i="30"/>
  <c r="P180" i="30" s="1"/>
  <c r="N163" i="30"/>
  <c r="N236" i="30"/>
  <c r="N282" i="30"/>
  <c r="N380" i="30"/>
  <c r="N360" i="30"/>
  <c r="O278" i="30"/>
  <c r="P278" i="30" s="1"/>
  <c r="O223" i="30"/>
  <c r="P223" i="30" s="1"/>
  <c r="N307" i="30"/>
  <c r="M332" i="30"/>
  <c r="M173" i="30"/>
  <c r="O203" i="30"/>
  <c r="P203" i="30" s="1"/>
  <c r="O288" i="30"/>
  <c r="P288" i="30" s="1"/>
  <c r="O367" i="30"/>
  <c r="P367" i="30" s="1"/>
  <c r="N246" i="30"/>
  <c r="N301" i="30"/>
  <c r="M264" i="30"/>
  <c r="M294" i="30"/>
  <c r="N166" i="30"/>
  <c r="Q252" i="30"/>
  <c r="M252" i="30"/>
  <c r="Q237" i="30"/>
  <c r="O237" i="30"/>
  <c r="P237" i="30" s="1"/>
  <c r="Q298" i="30"/>
  <c r="M298" i="30"/>
  <c r="Q205" i="30"/>
  <c r="N205" i="30"/>
  <c r="Q167" i="30"/>
  <c r="O167" i="30"/>
  <c r="P167" i="30" s="1"/>
  <c r="Q374" i="30"/>
  <c r="O374" i="30"/>
  <c r="P374" i="30" s="1"/>
  <c r="N374" i="30"/>
  <c r="Q250" i="30"/>
  <c r="O250" i="30"/>
  <c r="P250" i="30" s="1"/>
  <c r="Q285" i="30"/>
  <c r="M285" i="30"/>
  <c r="Q251" i="30"/>
  <c r="M251" i="30"/>
  <c r="Q210" i="30"/>
  <c r="N210" i="30"/>
  <c r="Q346" i="30"/>
  <c r="N346" i="30"/>
  <c r="Q199" i="30"/>
  <c r="O199" i="30"/>
  <c r="P199" i="30" s="1"/>
  <c r="Q387" i="30"/>
  <c r="M387" i="30"/>
  <c r="O387" i="30"/>
  <c r="P387" i="30" s="1"/>
  <c r="Q228" i="30"/>
  <c r="M228" i="30"/>
  <c r="Q150" i="30"/>
  <c r="O150" i="30"/>
  <c r="P150" i="30" s="1"/>
  <c r="Q194" i="30"/>
  <c r="N194" i="30"/>
  <c r="Q303" i="30"/>
  <c r="N303" i="30"/>
  <c r="Q393" i="30"/>
  <c r="O393" i="30"/>
  <c r="P393" i="30" s="1"/>
  <c r="M393" i="30"/>
  <c r="N393" i="30"/>
  <c r="Q388" i="30"/>
  <c r="M388" i="30"/>
  <c r="Q386" i="30"/>
  <c r="M386" i="30"/>
  <c r="O349" i="30"/>
  <c r="P349" i="30" s="1"/>
  <c r="N232" i="30"/>
  <c r="O216" i="30"/>
  <c r="P216" i="30" s="1"/>
  <c r="M250" i="30"/>
  <c r="O252" i="30"/>
  <c r="P252" i="30" s="1"/>
  <c r="O232" i="30"/>
  <c r="P232" i="30" s="1"/>
  <c r="O281" i="30"/>
  <c r="P281" i="30" s="1"/>
  <c r="N332" i="30"/>
  <c r="O380" i="30"/>
  <c r="P380" i="30" s="1"/>
  <c r="M194" i="30"/>
  <c r="O295" i="30"/>
  <c r="P295" i="30" s="1"/>
  <c r="O262" i="30"/>
  <c r="P262" i="30" s="1"/>
  <c r="O215" i="30"/>
  <c r="P215" i="30" s="1"/>
  <c r="M341" i="30"/>
  <c r="N320" i="30"/>
  <c r="O332" i="30"/>
  <c r="P332" i="30" s="1"/>
  <c r="O173" i="30"/>
  <c r="P173" i="30" s="1"/>
  <c r="N342" i="30"/>
  <c r="M346" i="30"/>
  <c r="M283" i="30"/>
  <c r="M284" i="30"/>
  <c r="O226" i="30"/>
  <c r="P226" i="30" s="1"/>
  <c r="M266" i="30"/>
  <c r="N265" i="30"/>
  <c r="N177" i="30"/>
  <c r="O289" i="30"/>
  <c r="P289" i="30" s="1"/>
  <c r="N250" i="30"/>
  <c r="O264" i="30"/>
  <c r="P264" i="30" s="1"/>
  <c r="O299" i="30"/>
  <c r="P299" i="30" s="1"/>
  <c r="O228" i="30"/>
  <c r="P228" i="30" s="1"/>
  <c r="M273" i="30"/>
  <c r="O154" i="30"/>
  <c r="P154" i="30" s="1"/>
  <c r="AI46" i="30"/>
  <c r="AJ46" i="30" s="1"/>
  <c r="AL46" i="30" s="1"/>
  <c r="AI73" i="30"/>
  <c r="AJ73" i="30" s="1"/>
  <c r="AL73" i="30" s="1"/>
  <c r="AI68" i="30"/>
  <c r="AJ68" i="30" s="1"/>
  <c r="AL68" i="30" s="1"/>
  <c r="AI62" i="30"/>
  <c r="AJ62" i="30" s="1"/>
  <c r="AL62" i="30" s="1"/>
  <c r="AI47" i="30"/>
  <c r="AJ47" i="30" s="1"/>
  <c r="AL47" i="30" s="1"/>
  <c r="AI72" i="30"/>
  <c r="AJ72" i="30" s="1"/>
  <c r="AL72" i="30" s="1"/>
  <c r="AI45" i="30"/>
  <c r="AJ45" i="30" s="1"/>
  <c r="AL45" i="30" s="1"/>
  <c r="AI51" i="30"/>
  <c r="AJ51" i="30" s="1"/>
  <c r="AL51" i="30" s="1"/>
  <c r="AI48" i="30"/>
  <c r="AJ48" i="30" s="1"/>
  <c r="AL48" i="30" s="1"/>
  <c r="M80" i="30"/>
  <c r="AI56" i="30"/>
  <c r="AJ56" i="30" s="1"/>
  <c r="AL56" i="30" s="1"/>
  <c r="M58" i="30"/>
  <c r="M68" i="30"/>
  <c r="M67" i="30"/>
  <c r="M53" i="30"/>
  <c r="F462" i="30"/>
  <c r="G462" i="30"/>
  <c r="B462" i="30"/>
  <c r="G463" i="30" s="1"/>
  <c r="M73" i="30"/>
  <c r="N87" i="30"/>
  <c r="M52" i="30"/>
  <c r="N72" i="30"/>
  <c r="M62" i="30"/>
  <c r="M64" i="30"/>
  <c r="N85" i="30"/>
  <c r="M63" i="30"/>
  <c r="M60" i="30"/>
  <c r="M72" i="30"/>
  <c r="N44" i="30"/>
  <c r="M71" i="30"/>
  <c r="N84" i="30"/>
  <c r="N82" i="30"/>
  <c r="N83" i="30"/>
  <c r="N55" i="30"/>
  <c r="M66" i="30"/>
  <c r="N49" i="30"/>
  <c r="N86" i="30"/>
  <c r="M75" i="30"/>
  <c r="Q132" i="30"/>
  <c r="N132" i="30"/>
  <c r="M132" i="30"/>
  <c r="O132" i="30" s="1"/>
  <c r="P132" i="30" s="1"/>
  <c r="Q141" i="30"/>
  <c r="M141" i="30"/>
  <c r="O141" i="30" s="1"/>
  <c r="N141" i="30"/>
  <c r="Q145" i="30"/>
  <c r="M145" i="30"/>
  <c r="N145" i="30"/>
  <c r="O145" i="30" s="1"/>
  <c r="Q114" i="30"/>
  <c r="N114" i="30"/>
  <c r="M114" i="30"/>
  <c r="Q138" i="30"/>
  <c r="N138" i="30"/>
  <c r="M138" i="30"/>
  <c r="O138" i="30" s="1"/>
  <c r="Q121" i="30"/>
  <c r="N121" i="30"/>
  <c r="M121" i="30"/>
  <c r="Q133" i="30"/>
  <c r="N133" i="30"/>
  <c r="M133" i="30"/>
  <c r="Q137" i="30"/>
  <c r="N137" i="30"/>
  <c r="M137" i="30"/>
  <c r="O137" i="30" s="1"/>
  <c r="N50" i="30"/>
  <c r="Q127" i="30"/>
  <c r="N127" i="30"/>
  <c r="M127" i="30"/>
  <c r="O127" i="30" s="1"/>
  <c r="Q112" i="30"/>
  <c r="N112" i="30"/>
  <c r="M112" i="30"/>
  <c r="O112" i="30" s="1"/>
  <c r="P112" i="30" s="1"/>
  <c r="N45" i="30"/>
  <c r="M48" i="30"/>
  <c r="Q128" i="30"/>
  <c r="N128" i="30"/>
  <c r="M128" i="30"/>
  <c r="O128" i="30" s="1"/>
  <c r="Q142" i="30"/>
  <c r="M142" i="30"/>
  <c r="O142" i="30" s="1"/>
  <c r="N142" i="30"/>
  <c r="Q109" i="30"/>
  <c r="N109" i="30"/>
  <c r="M109" i="30"/>
  <c r="O109" i="30" s="1"/>
  <c r="P109" i="30" s="1"/>
  <c r="Q108" i="30"/>
  <c r="N108" i="30"/>
  <c r="O108" i="30" s="1"/>
  <c r="M108" i="30"/>
  <c r="Q143" i="30"/>
  <c r="N143" i="30"/>
  <c r="O143" i="30" s="1"/>
  <c r="M143" i="30"/>
  <c r="M46" i="30"/>
  <c r="Q115" i="30"/>
  <c r="N115" i="30"/>
  <c r="M115" i="30"/>
  <c r="O115" i="30" s="1"/>
  <c r="Q110" i="30"/>
  <c r="M110" i="30"/>
  <c r="O110" i="30" s="1"/>
  <c r="P110" i="30" s="1"/>
  <c r="N110" i="30"/>
  <c r="Q125" i="30"/>
  <c r="M125" i="30"/>
  <c r="O125" i="30" s="1"/>
  <c r="P125" i="30" s="1"/>
  <c r="N125" i="30"/>
  <c r="Q139" i="30"/>
  <c r="N139" i="30"/>
  <c r="M139" i="30"/>
  <c r="O139" i="30" s="1"/>
  <c r="P139" i="30" s="1"/>
  <c r="Q131" i="30"/>
  <c r="N131" i="30"/>
  <c r="M131" i="30"/>
  <c r="Q111" i="30"/>
  <c r="N111" i="30"/>
  <c r="M111" i="30"/>
  <c r="O111" i="30" s="1"/>
  <c r="Q148" i="30"/>
  <c r="N148" i="30"/>
  <c r="O148" i="30" s="1"/>
  <c r="P148" i="30" s="1"/>
  <c r="M148" i="30"/>
  <c r="M117" i="30"/>
  <c r="N117" i="30"/>
  <c r="Q106" i="30"/>
  <c r="N106" i="30"/>
  <c r="M106" i="30"/>
  <c r="Q147" i="30"/>
  <c r="N147" i="30"/>
  <c r="M147" i="30"/>
  <c r="Q113" i="30"/>
  <c r="N113" i="30"/>
  <c r="O113" i="30" s="1"/>
  <c r="M113" i="30"/>
  <c r="Q119" i="30"/>
  <c r="N119" i="30"/>
  <c r="O119" i="30" s="1"/>
  <c r="M119" i="30"/>
  <c r="Q135" i="30"/>
  <c r="N135" i="30"/>
  <c r="M135" i="30"/>
  <c r="O135" i="30" s="1"/>
  <c r="Q100" i="30"/>
  <c r="N100" i="30"/>
  <c r="M100" i="30"/>
  <c r="Q122" i="30"/>
  <c r="N122" i="30"/>
  <c r="O122" i="30" s="1"/>
  <c r="P122" i="30" s="1"/>
  <c r="M122" i="30"/>
  <c r="Q118" i="30"/>
  <c r="M118" i="30"/>
  <c r="N118" i="30"/>
  <c r="Q134" i="30"/>
  <c r="M134" i="30"/>
  <c r="O134" i="30" s="1"/>
  <c r="N134" i="30"/>
  <c r="Q140" i="30"/>
  <c r="N140" i="30"/>
  <c r="M140" i="30"/>
  <c r="O140" i="30" s="1"/>
  <c r="Q101" i="30"/>
  <c r="N101" i="30"/>
  <c r="M101" i="30"/>
  <c r="O101" i="30" s="1"/>
  <c r="Q129" i="30"/>
  <c r="M129" i="30"/>
  <c r="O129" i="30" s="1"/>
  <c r="P129" i="30" s="1"/>
  <c r="N129" i="30"/>
  <c r="N58" i="30"/>
  <c r="N48" i="30"/>
  <c r="Q107" i="30"/>
  <c r="N107" i="30"/>
  <c r="M107" i="30"/>
  <c r="O107" i="30" s="1"/>
  <c r="Q126" i="30"/>
  <c r="M126" i="30"/>
  <c r="O126" i="30" s="1"/>
  <c r="P126" i="30" s="1"/>
  <c r="N126" i="30"/>
  <c r="Q120" i="30"/>
  <c r="N120" i="30"/>
  <c r="M120" i="30"/>
  <c r="Q130" i="30"/>
  <c r="N130" i="30"/>
  <c r="M130" i="30"/>
  <c r="O130" i="30" s="1"/>
  <c r="Q124" i="30"/>
  <c r="N124" i="30"/>
  <c r="O124" i="30" s="1"/>
  <c r="M124" i="30"/>
  <c r="Q123" i="30"/>
  <c r="N123" i="30"/>
  <c r="O123" i="30" s="1"/>
  <c r="M123" i="30"/>
  <c r="Q105" i="30"/>
  <c r="M105" i="30"/>
  <c r="N105" i="30"/>
  <c r="Q136" i="30"/>
  <c r="N136" i="30"/>
  <c r="M136" i="30"/>
  <c r="O136" i="30" s="1"/>
  <c r="Q104" i="30"/>
  <c r="N104" i="30"/>
  <c r="M104" i="30"/>
  <c r="O104" i="30" s="1"/>
  <c r="Q144" i="30"/>
  <c r="N144" i="30"/>
  <c r="O144" i="30" s="1"/>
  <c r="P144" i="30" s="1"/>
  <c r="M144" i="30"/>
  <c r="Q146" i="30"/>
  <c r="N146" i="30"/>
  <c r="M146" i="30"/>
  <c r="Q116" i="30"/>
  <c r="N116" i="30"/>
  <c r="O116" i="30" s="1"/>
  <c r="P116" i="30" s="1"/>
  <c r="M116" i="30"/>
  <c r="Q103" i="30"/>
  <c r="N103" i="30"/>
  <c r="M103" i="30"/>
  <c r="O103" i="30" s="1"/>
  <c r="Q102" i="30"/>
  <c r="N102" i="30"/>
  <c r="M102" i="30"/>
  <c r="N56" i="30"/>
  <c r="Q81" i="30"/>
  <c r="M81" i="30"/>
  <c r="Q85" i="30"/>
  <c r="M85" i="30"/>
  <c r="M74" i="30"/>
  <c r="Q93" i="30"/>
  <c r="M93" i="30"/>
  <c r="N93" i="30"/>
  <c r="O93" i="30" s="1"/>
  <c r="Q79" i="30"/>
  <c r="M79" i="30"/>
  <c r="M45" i="30"/>
  <c r="Q97" i="30"/>
  <c r="N97" i="30"/>
  <c r="M97" i="30"/>
  <c r="Q88" i="30"/>
  <c r="N88" i="30"/>
  <c r="M88" i="30"/>
  <c r="AJ66" i="30"/>
  <c r="AL66" i="30" s="1"/>
  <c r="N76" i="30"/>
  <c r="M47" i="30"/>
  <c r="M50" i="30"/>
  <c r="M70" i="30"/>
  <c r="M51" i="30"/>
  <c r="M59" i="30"/>
  <c r="N57" i="30"/>
  <c r="Q96" i="30"/>
  <c r="N96" i="30"/>
  <c r="O96" i="30" s="1"/>
  <c r="M96" i="30"/>
  <c r="Q87" i="30"/>
  <c r="M87" i="30"/>
  <c r="Q84" i="30"/>
  <c r="M84" i="30"/>
  <c r="O84" i="30" s="1"/>
  <c r="AJ63" i="30"/>
  <c r="AL63" i="30" s="1"/>
  <c r="N42" i="30"/>
  <c r="N59" i="30"/>
  <c r="M49" i="30"/>
  <c r="N62" i="30"/>
  <c r="N63" i="30"/>
  <c r="N71" i="30"/>
  <c r="N75" i="30"/>
  <c r="N52" i="30"/>
  <c r="M44" i="30"/>
  <c r="Q78" i="30"/>
  <c r="M78" i="30"/>
  <c r="N61" i="30"/>
  <c r="M69" i="30"/>
  <c r="M41" i="30"/>
  <c r="Q94" i="30"/>
  <c r="N94" i="30"/>
  <c r="M94" i="30"/>
  <c r="Q77" i="30"/>
  <c r="M77" i="30"/>
  <c r="Q95" i="30"/>
  <c r="N95" i="30"/>
  <c r="M95" i="30"/>
  <c r="Q99" i="30"/>
  <c r="M99" i="30"/>
  <c r="N99" i="30"/>
  <c r="N67" i="30"/>
  <c r="N47" i="30"/>
  <c r="M42" i="30"/>
  <c r="M54" i="30"/>
  <c r="M61" i="30"/>
  <c r="N69" i="30"/>
  <c r="Q98" i="30"/>
  <c r="N98" i="30"/>
  <c r="M98" i="30"/>
  <c r="N92" i="30"/>
  <c r="M92" i="30"/>
  <c r="M56" i="30"/>
  <c r="Q86" i="30"/>
  <c r="M86" i="30"/>
  <c r="Q91" i="30"/>
  <c r="M91" i="30"/>
  <c r="N91" i="30"/>
  <c r="O91" i="30" s="1"/>
  <c r="M55" i="30"/>
  <c r="N65" i="30"/>
  <c r="N68" i="30"/>
  <c r="N51" i="30"/>
  <c r="N43" i="30"/>
  <c r="N81" i="30"/>
  <c r="N41" i="30"/>
  <c r="N53" i="30"/>
  <c r="M57" i="30"/>
  <c r="Q82" i="30"/>
  <c r="M82" i="30"/>
  <c r="Q76" i="30"/>
  <c r="M76" i="30"/>
  <c r="Q89" i="30"/>
  <c r="M89" i="30"/>
  <c r="N89" i="30"/>
  <c r="O89" i="30" s="1"/>
  <c r="Q90" i="30"/>
  <c r="N90" i="30"/>
  <c r="M90" i="30"/>
  <c r="M65" i="30"/>
  <c r="N70" i="30"/>
  <c r="M43" i="30"/>
  <c r="N54" i="30"/>
  <c r="N78" i="30"/>
  <c r="N66" i="30"/>
  <c r="N64" i="30"/>
  <c r="N73" i="30"/>
  <c r="N80" i="30"/>
  <c r="N74" i="30"/>
  <c r="N46" i="30"/>
  <c r="AJ64" i="30"/>
  <c r="AL64" i="30" s="1"/>
  <c r="E30" i="17"/>
  <c r="C42" i="30" s="1"/>
  <c r="P235" i="30"/>
  <c r="Q117" i="30"/>
  <c r="P305" i="30"/>
  <c r="P365" i="30"/>
  <c r="P271" i="30"/>
  <c r="Q72" i="30"/>
  <c r="P336" i="30"/>
  <c r="P303" i="30"/>
  <c r="P328" i="30"/>
  <c r="P297" i="30"/>
  <c r="AJ60" i="30"/>
  <c r="AL60" i="30" s="1"/>
  <c r="P184" i="30"/>
  <c r="AJ71" i="30"/>
  <c r="AL71" i="30" s="1"/>
  <c r="AJ53" i="30"/>
  <c r="AL53" i="30" s="1"/>
  <c r="P197" i="30"/>
  <c r="P377" i="30"/>
  <c r="B83" i="30"/>
  <c r="U82" i="30"/>
  <c r="P169" i="30"/>
  <c r="P186" i="30"/>
  <c r="P311" i="30"/>
  <c r="P351" i="30"/>
  <c r="P229" i="30"/>
  <c r="X82" i="30"/>
  <c r="P233" i="30"/>
  <c r="P190" i="30"/>
  <c r="P316" i="30"/>
  <c r="P183" i="30"/>
  <c r="P385" i="30"/>
  <c r="P246" i="30"/>
  <c r="P247" i="30"/>
  <c r="P388" i="30"/>
  <c r="Q83" i="30"/>
  <c r="Q80" i="30"/>
  <c r="Q92" i="30"/>
  <c r="P330" i="30"/>
  <c r="P156" i="30"/>
  <c r="P189" i="30"/>
  <c r="P357" i="30"/>
  <c r="P334" i="30"/>
  <c r="P304" i="30"/>
  <c r="P312" i="30"/>
  <c r="P359" i="30"/>
  <c r="P356" i="30"/>
  <c r="P280" i="30"/>
  <c r="P346" i="30"/>
  <c r="P194" i="30"/>
  <c r="P244" i="30"/>
  <c r="P335" i="30"/>
  <c r="P138" i="30" l="1"/>
  <c r="P141" i="30"/>
  <c r="O146" i="30"/>
  <c r="P146" i="30" s="1"/>
  <c r="O92" i="30"/>
  <c r="P136" i="30"/>
  <c r="P140" i="30"/>
  <c r="O147" i="30"/>
  <c r="P147" i="30" s="1"/>
  <c r="P134" i="30"/>
  <c r="P128" i="30"/>
  <c r="P127" i="30"/>
  <c r="O133" i="30"/>
  <c r="P133" i="30" s="1"/>
  <c r="O94" i="30"/>
  <c r="O105" i="30"/>
  <c r="P105" i="30" s="1"/>
  <c r="O106" i="30"/>
  <c r="O121" i="30"/>
  <c r="P121" i="30" s="1"/>
  <c r="O102" i="30"/>
  <c r="P145" i="30"/>
  <c r="O131" i="30"/>
  <c r="P131" i="30" s="1"/>
  <c r="P130" i="30"/>
  <c r="P143" i="30"/>
  <c r="P142" i="30"/>
  <c r="P137" i="30"/>
  <c r="O60" i="30"/>
  <c r="P60" i="30" s="1"/>
  <c r="R60" i="30" s="1"/>
  <c r="O77" i="30"/>
  <c r="P77" i="30" s="1"/>
  <c r="R77" i="30" s="1"/>
  <c r="P111" i="30"/>
  <c r="P119" i="30"/>
  <c r="O98" i="30"/>
  <c r="P98" i="30" s="1"/>
  <c r="O99" i="30"/>
  <c r="P99" i="30" s="1"/>
  <c r="P106" i="30"/>
  <c r="P115" i="30"/>
  <c r="O114" i="30"/>
  <c r="P114" i="30" s="1"/>
  <c r="O95" i="30"/>
  <c r="P95" i="30" s="1"/>
  <c r="O117" i="30"/>
  <c r="P117" i="30" s="1"/>
  <c r="O100" i="30"/>
  <c r="P100" i="30" s="1"/>
  <c r="P123" i="30"/>
  <c r="O118" i="30"/>
  <c r="P118" i="30" s="1"/>
  <c r="O90" i="30"/>
  <c r="P90" i="30" s="1"/>
  <c r="O97" i="30"/>
  <c r="P97" i="30" s="1"/>
  <c r="P103" i="30"/>
  <c r="P108" i="30"/>
  <c r="O120" i="30"/>
  <c r="P120" i="30" s="1"/>
  <c r="O49" i="30"/>
  <c r="P49" i="30" s="1"/>
  <c r="R49" i="30" s="1"/>
  <c r="O88" i="30"/>
  <c r="P88" i="30" s="1"/>
  <c r="O86" i="30"/>
  <c r="P86" i="30" s="1"/>
  <c r="O79" i="30"/>
  <c r="P79" i="30" s="1"/>
  <c r="R79" i="30" s="1"/>
  <c r="O61" i="30"/>
  <c r="P61" i="30" s="1"/>
  <c r="R61" i="30" s="1"/>
  <c r="O41" i="30"/>
  <c r="P41" i="30" s="1"/>
  <c r="R41" i="30" s="1"/>
  <c r="O59" i="30"/>
  <c r="P59" i="30" s="1"/>
  <c r="R59" i="30" s="1"/>
  <c r="O83" i="30"/>
  <c r="P83" i="30" s="1"/>
  <c r="R83" i="30" s="1"/>
  <c r="O54" i="30"/>
  <c r="P54" i="30" s="1"/>
  <c r="R54" i="30" s="1"/>
  <c r="O56" i="30"/>
  <c r="P56" i="30" s="1"/>
  <c r="R56" i="30" s="1"/>
  <c r="O87" i="30"/>
  <c r="P87" i="30" s="1"/>
  <c r="O45" i="30"/>
  <c r="P45" i="30" s="1"/>
  <c r="R45" i="30" s="1"/>
  <c r="O71" i="30"/>
  <c r="P71" i="30" s="1"/>
  <c r="R71" i="30" s="1"/>
  <c r="O67" i="30"/>
  <c r="P67" i="30" s="1"/>
  <c r="R67" i="30" s="1"/>
  <c r="O50" i="30"/>
  <c r="P50" i="30" s="1"/>
  <c r="R50" i="30" s="1"/>
  <c r="O68" i="30"/>
  <c r="P68" i="30" s="1"/>
  <c r="R68" i="30" s="1"/>
  <c r="O43" i="30"/>
  <c r="P43" i="30" s="1"/>
  <c r="R43" i="30" s="1"/>
  <c r="O44" i="30"/>
  <c r="P44" i="30" s="1"/>
  <c r="R44" i="30" s="1"/>
  <c r="O63" i="30"/>
  <c r="P63" i="30" s="1"/>
  <c r="R63" i="30" s="1"/>
  <c r="O65" i="30"/>
  <c r="P65" i="30" s="1"/>
  <c r="R65" i="30" s="1"/>
  <c r="O64" i="30"/>
  <c r="P64" i="30" s="1"/>
  <c r="R64" i="30" s="1"/>
  <c r="O82" i="30"/>
  <c r="P82" i="30" s="1"/>
  <c r="R82" i="30" s="1"/>
  <c r="O46" i="30"/>
  <c r="P46" i="30" s="1"/>
  <c r="R46" i="30" s="1"/>
  <c r="O48" i="30"/>
  <c r="P48" i="30" s="1"/>
  <c r="R48" i="30" s="1"/>
  <c r="O62" i="30"/>
  <c r="P62" i="30" s="1"/>
  <c r="R62" i="30" s="1"/>
  <c r="O53" i="30"/>
  <c r="P53" i="30" s="1"/>
  <c r="R53" i="30" s="1"/>
  <c r="O80" i="30"/>
  <c r="P80" i="30" s="1"/>
  <c r="R80" i="30" s="1"/>
  <c r="O76" i="30"/>
  <c r="P76" i="30" s="1"/>
  <c r="R76" i="30" s="1"/>
  <c r="O42" i="30"/>
  <c r="P42" i="30" s="1"/>
  <c r="R42" i="30" s="1"/>
  <c r="O69" i="30"/>
  <c r="P69" i="30" s="1"/>
  <c r="R69" i="30" s="1"/>
  <c r="O51" i="30"/>
  <c r="P51" i="30" s="1"/>
  <c r="R51" i="30" s="1"/>
  <c r="O78" i="30"/>
  <c r="P78" i="30" s="1"/>
  <c r="R78" i="30" s="1"/>
  <c r="O74" i="30"/>
  <c r="P74" i="30" s="1"/>
  <c r="R74" i="30" s="1"/>
  <c r="O72" i="30"/>
  <c r="P72" i="30" s="1"/>
  <c r="R72" i="30" s="1"/>
  <c r="O81" i="30"/>
  <c r="P81" i="30" s="1"/>
  <c r="R81" i="30" s="1"/>
  <c r="O75" i="30"/>
  <c r="P75" i="30" s="1"/>
  <c r="R75" i="30" s="1"/>
  <c r="O57" i="30"/>
  <c r="P57" i="30" s="1"/>
  <c r="R57" i="30" s="1"/>
  <c r="O55" i="30"/>
  <c r="P55" i="30" s="1"/>
  <c r="R55" i="30" s="1"/>
  <c r="O70" i="30"/>
  <c r="P70" i="30" s="1"/>
  <c r="R70" i="30" s="1"/>
  <c r="O52" i="30"/>
  <c r="P52" i="30" s="1"/>
  <c r="O47" i="30"/>
  <c r="P47" i="30" s="1"/>
  <c r="R47" i="30" s="1"/>
  <c r="O85" i="30"/>
  <c r="P85" i="30" s="1"/>
  <c r="O66" i="30"/>
  <c r="P66" i="30" s="1"/>
  <c r="R66" i="30" s="1"/>
  <c r="O73" i="30"/>
  <c r="P73" i="30" s="1"/>
  <c r="R73" i="30" s="1"/>
  <c r="O58" i="30"/>
  <c r="P58" i="30" s="1"/>
  <c r="R58" i="30" s="1"/>
  <c r="H462" i="30"/>
  <c r="F463" i="30"/>
  <c r="H463" i="30" s="1"/>
  <c r="K462" i="30" s="1"/>
  <c r="F464" i="30"/>
  <c r="G464" i="30"/>
  <c r="P104" i="30"/>
  <c r="P107" i="30"/>
  <c r="P101" i="30"/>
  <c r="P113" i="30"/>
  <c r="P124" i="30"/>
  <c r="P102" i="30"/>
  <c r="P135" i="30"/>
  <c r="P93" i="30"/>
  <c r="F31" i="17"/>
  <c r="E43" i="30" s="1"/>
  <c r="P96" i="30"/>
  <c r="P89" i="30"/>
  <c r="P92" i="30"/>
  <c r="AB13" i="30"/>
  <c r="AC13" i="30" s="1"/>
  <c r="AB15" i="30"/>
  <c r="AC15" i="30" s="1"/>
  <c r="AB14" i="30"/>
  <c r="AC14" i="30" s="1"/>
  <c r="P84" i="30"/>
  <c r="P91" i="30"/>
  <c r="B84" i="30"/>
  <c r="U83" i="30"/>
  <c r="X83" i="30"/>
  <c r="AD83" i="30"/>
  <c r="P94" i="30"/>
  <c r="E31" i="17" l="1"/>
  <c r="C43" i="30" s="1"/>
  <c r="H464" i="30"/>
  <c r="I462" i="30" s="1"/>
  <c r="L462" i="30" s="1"/>
  <c r="M462" i="30" s="1"/>
  <c r="N462" i="30" s="1"/>
  <c r="AB16" i="30"/>
  <c r="U84" i="30"/>
  <c r="R84" i="30"/>
  <c r="B85" i="30"/>
  <c r="X84" i="30"/>
  <c r="AD84" i="30"/>
  <c r="R52" i="30"/>
  <c r="F32" i="17" l="1"/>
  <c r="E44" i="30" s="1"/>
  <c r="B86" i="30"/>
  <c r="U85" i="30"/>
  <c r="R85" i="30"/>
  <c r="X85" i="30"/>
  <c r="AD85" i="30"/>
  <c r="E32" i="17" l="1"/>
  <c r="C44" i="30" s="1"/>
  <c r="B87" i="30"/>
  <c r="R86" i="30"/>
  <c r="U86" i="30"/>
  <c r="AD86" i="30"/>
  <c r="X86" i="30"/>
  <c r="F33" i="17" l="1"/>
  <c r="E45" i="30" s="1"/>
  <c r="B88" i="30"/>
  <c r="R87" i="30"/>
  <c r="U87" i="30"/>
  <c r="X87" i="30"/>
  <c r="AD87" i="30"/>
  <c r="E33" i="17" l="1"/>
  <c r="F34" i="17" s="1"/>
  <c r="E46" i="30" s="1"/>
  <c r="B89" i="30"/>
  <c r="R88" i="30"/>
  <c r="U88" i="30"/>
  <c r="X88" i="30"/>
  <c r="AD88" i="30"/>
  <c r="C45" i="30" l="1"/>
  <c r="E34" i="17"/>
  <c r="B90" i="30"/>
  <c r="U89" i="30"/>
  <c r="R89" i="30"/>
  <c r="X89" i="30"/>
  <c r="AD89" i="30"/>
  <c r="C46" i="30" l="1"/>
  <c r="F35" i="17"/>
  <c r="E47" i="30" s="1"/>
  <c r="B91" i="30"/>
  <c r="R90" i="30"/>
  <c r="U90" i="30"/>
  <c r="X90" i="30"/>
  <c r="AD90" i="30"/>
  <c r="E35" i="17" l="1"/>
  <c r="B92" i="30"/>
  <c r="R91" i="30"/>
  <c r="U91" i="30"/>
  <c r="AD91" i="30"/>
  <c r="X91" i="30"/>
  <c r="C47" i="30" l="1"/>
  <c r="F36" i="17"/>
  <c r="E48" i="30" s="1"/>
  <c r="B93" i="30"/>
  <c r="U92" i="30"/>
  <c r="R92" i="30"/>
  <c r="X92" i="30"/>
  <c r="AD92" i="30"/>
  <c r="E36" i="17" l="1"/>
  <c r="B94" i="30"/>
  <c r="R93" i="30"/>
  <c r="U93" i="30"/>
  <c r="AD93" i="30"/>
  <c r="X93" i="30"/>
  <c r="F37" i="17" l="1"/>
  <c r="E49" i="30" s="1"/>
  <c r="E37" i="17"/>
  <c r="C48" i="30"/>
  <c r="B95" i="30"/>
  <c r="R94" i="30"/>
  <c r="U94" i="30"/>
  <c r="AD94" i="30"/>
  <c r="X94" i="30"/>
  <c r="C49" i="30" l="1"/>
  <c r="F38" i="17"/>
  <c r="E50" i="30" s="1"/>
  <c r="E38" i="17"/>
  <c r="B96" i="30"/>
  <c r="R95" i="30"/>
  <c r="U95" i="30"/>
  <c r="X95" i="30"/>
  <c r="AD95" i="30"/>
  <c r="C50" i="30" l="1"/>
  <c r="F39" i="17"/>
  <c r="E51" i="30" s="1"/>
  <c r="B97" i="30"/>
  <c r="R96" i="30"/>
  <c r="U96" i="30"/>
  <c r="X96" i="30"/>
  <c r="AD96" i="30"/>
  <c r="E39" i="17" l="1"/>
  <c r="B98" i="30"/>
  <c r="R97" i="30"/>
  <c r="U97" i="30"/>
  <c r="X97" i="30"/>
  <c r="AD97" i="30"/>
  <c r="F40" i="17" l="1"/>
  <c r="E52" i="30" s="1"/>
  <c r="C51" i="30"/>
  <c r="E40" i="17"/>
  <c r="B99" i="30"/>
  <c r="U98" i="30"/>
  <c r="R98" i="30"/>
  <c r="AD98" i="30"/>
  <c r="X98" i="30"/>
  <c r="F41" i="17" l="1"/>
  <c r="E53" i="30" s="1"/>
  <c r="C52" i="30"/>
  <c r="B100" i="30"/>
  <c r="R99" i="30"/>
  <c r="U99" i="30"/>
  <c r="X99" i="30"/>
  <c r="AD99" i="30"/>
  <c r="E41" i="17" l="1"/>
  <c r="C53" i="30" s="1"/>
  <c r="B101" i="30"/>
  <c r="U100" i="30"/>
  <c r="R100" i="30"/>
  <c r="X100" i="30"/>
  <c r="AD100" i="30"/>
  <c r="F42" i="17" l="1"/>
  <c r="E54" i="30" s="1"/>
  <c r="B102" i="30"/>
  <c r="R101" i="30"/>
  <c r="U101" i="30"/>
  <c r="X101" i="30"/>
  <c r="AD101" i="30"/>
  <c r="E42" i="17" l="1"/>
  <c r="F43" i="17" s="1"/>
  <c r="E55" i="30" s="1"/>
  <c r="B103" i="30"/>
  <c r="R102" i="30"/>
  <c r="U102" i="30"/>
  <c r="AD102" i="30"/>
  <c r="X102" i="30"/>
  <c r="C54" i="30" l="1"/>
  <c r="E43" i="17"/>
  <c r="B104" i="30"/>
  <c r="R103" i="30"/>
  <c r="U103" i="30"/>
  <c r="X103" i="30"/>
  <c r="AD103" i="30"/>
  <c r="C55" i="30" l="1"/>
  <c r="F44" i="17"/>
  <c r="E56" i="30" s="1"/>
  <c r="B105" i="30"/>
  <c r="R104" i="30"/>
  <c r="U104" i="30"/>
  <c r="X104" i="30"/>
  <c r="AD104" i="30"/>
  <c r="E44" i="17" l="1"/>
  <c r="F45" i="17" s="1"/>
  <c r="E57" i="30" s="1"/>
  <c r="B106" i="30"/>
  <c r="R105" i="30"/>
  <c r="U105" i="30"/>
  <c r="X105" i="30"/>
  <c r="AD105" i="30"/>
  <c r="C56" i="30" l="1"/>
  <c r="E45" i="17"/>
  <c r="F46" i="17" s="1"/>
  <c r="E58" i="30" s="1"/>
  <c r="B107" i="30"/>
  <c r="R106" i="30"/>
  <c r="U106" i="30"/>
  <c r="X106" i="30"/>
  <c r="AD106" i="30"/>
  <c r="C57" i="30" l="1"/>
  <c r="E46" i="17"/>
  <c r="F47" i="17" s="1"/>
  <c r="E59" i="30" s="1"/>
  <c r="B108" i="30"/>
  <c r="R107" i="30"/>
  <c r="U107" i="30"/>
  <c r="X107" i="30"/>
  <c r="AD107" i="30"/>
  <c r="C58" i="30" l="1"/>
  <c r="E47" i="17"/>
  <c r="F48" i="17" s="1"/>
  <c r="E60" i="30" s="1"/>
  <c r="B109" i="30"/>
  <c r="U108" i="30"/>
  <c r="R108" i="30"/>
  <c r="X108" i="30"/>
  <c r="AD108" i="30"/>
  <c r="E48" i="17" l="1"/>
  <c r="C60" i="30" s="1"/>
  <c r="C59" i="30"/>
  <c r="B110" i="30"/>
  <c r="R109" i="30"/>
  <c r="U109" i="30"/>
  <c r="X109" i="30"/>
  <c r="AD109" i="30"/>
  <c r="F49" i="17" l="1"/>
  <c r="E61" i="30" s="1"/>
  <c r="E49" i="17"/>
  <c r="B111" i="30"/>
  <c r="U110" i="30"/>
  <c r="R110" i="30"/>
  <c r="X110" i="30"/>
  <c r="AD110" i="30"/>
  <c r="C61" i="30" l="1"/>
  <c r="F50" i="17"/>
  <c r="E62" i="30" s="1"/>
  <c r="B112" i="30"/>
  <c r="R111" i="30"/>
  <c r="U111" i="30"/>
  <c r="AD111" i="30"/>
  <c r="X111" i="30"/>
  <c r="E50" i="17" l="1"/>
  <c r="B113" i="30"/>
  <c r="R112" i="30"/>
  <c r="U112" i="30"/>
  <c r="X112" i="30"/>
  <c r="AD112" i="30"/>
  <c r="F51" i="17" l="1"/>
  <c r="E63" i="30" s="1"/>
  <c r="C62" i="30"/>
  <c r="E51" i="17"/>
  <c r="B114" i="30"/>
  <c r="R113" i="30"/>
  <c r="U113" i="30"/>
  <c r="X113" i="30"/>
  <c r="AD113" i="30"/>
  <c r="F52" i="17" l="1"/>
  <c r="E64" i="30" s="1"/>
  <c r="C63" i="30"/>
  <c r="E52" i="17"/>
  <c r="B115" i="30"/>
  <c r="R114" i="30"/>
  <c r="U114" i="30"/>
  <c r="X114" i="30"/>
  <c r="AD114" i="30"/>
  <c r="F53" i="17" l="1"/>
  <c r="E65" i="30" s="1"/>
  <c r="E53" i="17"/>
  <c r="C64" i="30"/>
  <c r="B116" i="30"/>
  <c r="R115" i="30"/>
  <c r="U115" i="30"/>
  <c r="X115" i="30"/>
  <c r="AD115" i="30"/>
  <c r="C65" i="30" l="1"/>
  <c r="F54" i="17"/>
  <c r="E66" i="30" s="1"/>
  <c r="E54" i="17"/>
  <c r="B117" i="30"/>
  <c r="U116" i="30"/>
  <c r="R116" i="30"/>
  <c r="X116" i="30"/>
  <c r="AD116" i="30"/>
  <c r="C66" i="30" l="1"/>
  <c r="F55" i="17"/>
  <c r="E67" i="30" s="1"/>
  <c r="E55" i="17"/>
  <c r="B118" i="30"/>
  <c r="R117" i="30"/>
  <c r="U117" i="30"/>
  <c r="X117" i="30"/>
  <c r="AD117" i="30"/>
  <c r="F56" i="17" l="1"/>
  <c r="E68" i="30" s="1"/>
  <c r="C67" i="30"/>
  <c r="E56" i="17"/>
  <c r="B119" i="30"/>
  <c r="R118" i="30"/>
  <c r="U118" i="30"/>
  <c r="X118" i="30"/>
  <c r="AD118" i="30"/>
  <c r="F57" i="17" l="1"/>
  <c r="E69" i="30" s="1"/>
  <c r="C68" i="30"/>
  <c r="E57" i="17"/>
  <c r="B120" i="30"/>
  <c r="R119" i="30"/>
  <c r="U119" i="30"/>
  <c r="AD119" i="30"/>
  <c r="X119" i="30"/>
  <c r="F58" i="17" l="1"/>
  <c r="E70" i="30" s="1"/>
  <c r="C69" i="30"/>
  <c r="E58" i="17"/>
  <c r="F59" i="17" s="1"/>
  <c r="E71" i="30" s="1"/>
  <c r="B121" i="30"/>
  <c r="R120" i="30"/>
  <c r="U120" i="30"/>
  <c r="X120" i="30"/>
  <c r="AD120" i="30"/>
  <c r="C70" i="30" l="1"/>
  <c r="E59" i="17"/>
  <c r="F60" i="17" s="1"/>
  <c r="E72" i="30" s="1"/>
  <c r="B122" i="30"/>
  <c r="R121" i="30"/>
  <c r="U121" i="30"/>
  <c r="X121" i="30"/>
  <c r="AD121" i="30"/>
  <c r="E60" i="17" l="1"/>
  <c r="F61" i="17" s="1"/>
  <c r="E73" i="30" s="1"/>
  <c r="C71" i="30"/>
  <c r="B123" i="30"/>
  <c r="R122" i="30"/>
  <c r="U122" i="30"/>
  <c r="X122" i="30"/>
  <c r="AD122" i="30"/>
  <c r="C72" i="30" l="1"/>
  <c r="E61" i="17"/>
  <c r="F62" i="17" s="1"/>
  <c r="E74" i="30" s="1"/>
  <c r="B124" i="30"/>
  <c r="R123" i="30"/>
  <c r="U123" i="30"/>
  <c r="AD123" i="30"/>
  <c r="X123" i="30"/>
  <c r="E62" i="17" l="1"/>
  <c r="F63" i="17" s="1"/>
  <c r="C73" i="30"/>
  <c r="B125" i="30"/>
  <c r="U124" i="30"/>
  <c r="R124" i="30"/>
  <c r="AD124" i="30"/>
  <c r="X124" i="30"/>
  <c r="C74" i="30" l="1"/>
  <c r="E75" i="30"/>
  <c r="E63" i="17"/>
  <c r="C75" i="30" s="1"/>
  <c r="B126" i="30"/>
  <c r="R125" i="30"/>
  <c r="U125" i="30"/>
  <c r="X125" i="30"/>
  <c r="AD125" i="30"/>
  <c r="F64" i="17" l="1"/>
  <c r="E76" i="30" s="1"/>
  <c r="B127" i="30"/>
  <c r="R126" i="30"/>
  <c r="U126" i="30"/>
  <c r="X126" i="30"/>
  <c r="AD126" i="30"/>
  <c r="E64" i="17" l="1"/>
  <c r="F65" i="17" s="1"/>
  <c r="E77" i="30" s="1"/>
  <c r="B128" i="30"/>
  <c r="U127" i="30"/>
  <c r="R127" i="30"/>
  <c r="X127" i="30"/>
  <c r="AD127" i="30"/>
  <c r="C76" i="30" l="1"/>
  <c r="E65" i="17"/>
  <c r="C77" i="30" s="1"/>
  <c r="B129" i="30"/>
  <c r="R128" i="30"/>
  <c r="U128" i="30"/>
  <c r="X128" i="30"/>
  <c r="AD128" i="30"/>
  <c r="F66" i="17" l="1"/>
  <c r="E78" i="30" s="1"/>
  <c r="B130" i="30"/>
  <c r="R129" i="30"/>
  <c r="U129" i="30"/>
  <c r="AD129" i="30"/>
  <c r="X129" i="30"/>
  <c r="E66" i="17" l="1"/>
  <c r="C78" i="30" s="1"/>
  <c r="B131" i="30"/>
  <c r="U130" i="30"/>
  <c r="R130" i="30"/>
  <c r="AD130" i="30"/>
  <c r="X130" i="30"/>
  <c r="F67" i="17" l="1"/>
  <c r="E79" i="30" s="1"/>
  <c r="B132" i="30"/>
  <c r="R131" i="30"/>
  <c r="U131" i="30"/>
  <c r="X131" i="30"/>
  <c r="AD131" i="30"/>
  <c r="E67" i="17" l="1"/>
  <c r="C79" i="30" s="1"/>
  <c r="B133" i="30"/>
  <c r="U132" i="30"/>
  <c r="R132" i="30"/>
  <c r="AD132" i="30"/>
  <c r="X132" i="30"/>
  <c r="F68" i="17" l="1"/>
  <c r="E80" i="30" s="1"/>
  <c r="B134" i="30"/>
  <c r="R133" i="30"/>
  <c r="U133" i="30"/>
  <c r="AD133" i="30"/>
  <c r="X133" i="30"/>
  <c r="E68" i="17" l="1"/>
  <c r="C80" i="30" s="1"/>
  <c r="B135" i="30"/>
  <c r="R134" i="30"/>
  <c r="U134" i="30"/>
  <c r="X134" i="30"/>
  <c r="AD134" i="30"/>
  <c r="F69" i="17" l="1"/>
  <c r="E81" i="30" s="1"/>
  <c r="B136" i="30"/>
  <c r="R135" i="30"/>
  <c r="U135" i="30"/>
  <c r="AD135" i="30"/>
  <c r="X135" i="30"/>
  <c r="E69" i="17"/>
  <c r="C81" i="30" s="1"/>
  <c r="B137" i="30" l="1"/>
  <c r="R136" i="30"/>
  <c r="U136" i="30"/>
  <c r="X136" i="30"/>
  <c r="AD136" i="30"/>
  <c r="F70" i="17"/>
  <c r="E82" i="30" s="1"/>
  <c r="B138" i="30" l="1"/>
  <c r="R137" i="30"/>
  <c r="U137" i="30"/>
  <c r="X137" i="30"/>
  <c r="AD137" i="30"/>
  <c r="E70" i="17"/>
  <c r="F71" i="17" s="1"/>
  <c r="E83" i="30" s="1"/>
  <c r="B139" i="30" l="1"/>
  <c r="R138" i="30"/>
  <c r="U138" i="30"/>
  <c r="X138" i="30"/>
  <c r="AD138" i="30"/>
  <c r="C82" i="30"/>
  <c r="E71" i="17"/>
  <c r="F72" i="17" s="1"/>
  <c r="C83" i="30" l="1"/>
  <c r="B140" i="30"/>
  <c r="R139" i="30"/>
  <c r="U139" i="30"/>
  <c r="X139" i="30"/>
  <c r="AD139" i="30"/>
  <c r="E84" i="30"/>
  <c r="E72" i="17"/>
  <c r="C84" i="30" s="1"/>
  <c r="F73" i="17" l="1"/>
  <c r="E85" i="30" s="1"/>
  <c r="B141" i="30"/>
  <c r="U140" i="30"/>
  <c r="R140" i="30"/>
  <c r="AD140" i="30"/>
  <c r="X140" i="30"/>
  <c r="B142" i="30" l="1"/>
  <c r="R141" i="30"/>
  <c r="U141" i="30"/>
  <c r="X141" i="30"/>
  <c r="AD141" i="30"/>
  <c r="E73" i="17"/>
  <c r="F74" i="17" l="1"/>
  <c r="E86" i="30" s="1"/>
  <c r="C85" i="30"/>
  <c r="B143" i="30"/>
  <c r="R142" i="30"/>
  <c r="U142" i="30"/>
  <c r="AD142" i="30"/>
  <c r="X142" i="30"/>
  <c r="B144" i="30" l="1"/>
  <c r="U143" i="30"/>
  <c r="R143" i="30"/>
  <c r="AD143" i="30"/>
  <c r="X143" i="30"/>
  <c r="E74" i="17"/>
  <c r="F75" i="17" l="1"/>
  <c r="E87" i="30" s="1"/>
  <c r="C86" i="30"/>
  <c r="B145" i="30"/>
  <c r="R144" i="30"/>
  <c r="U144" i="30"/>
  <c r="X144" i="30"/>
  <c r="AD144" i="30"/>
  <c r="E75" i="17" l="1"/>
  <c r="C87" i="30" s="1"/>
  <c r="B146" i="30"/>
  <c r="R145" i="30"/>
  <c r="U145" i="30"/>
  <c r="X145" i="30"/>
  <c r="AD145" i="30"/>
  <c r="F76" i="17" l="1"/>
  <c r="E88" i="30" s="1"/>
  <c r="B147" i="30"/>
  <c r="R146" i="30"/>
  <c r="U146" i="30"/>
  <c r="X146" i="30"/>
  <c r="AD146" i="30"/>
  <c r="E76" i="17" l="1"/>
  <c r="B148" i="30"/>
  <c r="R147" i="30"/>
  <c r="U147" i="30"/>
  <c r="AD147" i="30"/>
  <c r="X147" i="30"/>
  <c r="C88" i="30" l="1"/>
  <c r="F77" i="17"/>
  <c r="E89" i="30" s="1"/>
  <c r="B149" i="30"/>
  <c r="U148" i="30"/>
  <c r="R148" i="30"/>
  <c r="X148" i="30"/>
  <c r="AD148" i="30"/>
  <c r="E77" i="17" l="1"/>
  <c r="C89" i="30" s="1"/>
  <c r="B150" i="30"/>
  <c r="R149" i="30"/>
  <c r="U149" i="30"/>
  <c r="AD149" i="30"/>
  <c r="X149" i="30"/>
  <c r="F78" i="17" l="1"/>
  <c r="E90" i="30" s="1"/>
  <c r="E78" i="17"/>
  <c r="F79" i="17" s="1"/>
  <c r="E91" i="30" s="1"/>
  <c r="B151" i="30"/>
  <c r="U150" i="30"/>
  <c r="R150" i="30"/>
  <c r="AD150" i="30"/>
  <c r="X150" i="30"/>
  <c r="C90" i="30" l="1"/>
  <c r="E79" i="17"/>
  <c r="C91" i="30" s="1"/>
  <c r="B152" i="30"/>
  <c r="R151" i="30"/>
  <c r="U151" i="30"/>
  <c r="X151" i="30"/>
  <c r="AD151" i="30"/>
  <c r="F80" i="17" l="1"/>
  <c r="E92" i="30" s="1"/>
  <c r="B153" i="30"/>
  <c r="R152" i="30"/>
  <c r="U152" i="30"/>
  <c r="X152" i="30"/>
  <c r="AD152" i="30"/>
  <c r="E80" i="17" l="1"/>
  <c r="F81" i="17" s="1"/>
  <c r="E93" i="30" s="1"/>
  <c r="B154" i="30"/>
  <c r="U153" i="30"/>
  <c r="R153" i="30"/>
  <c r="X153" i="30"/>
  <c r="AD153" i="30"/>
  <c r="C92" i="30" l="1"/>
  <c r="E81" i="17"/>
  <c r="F82" i="17" s="1"/>
  <c r="E94" i="30" s="1"/>
  <c r="B155" i="30"/>
  <c r="R154" i="30"/>
  <c r="U154" i="30"/>
  <c r="X154" i="30"/>
  <c r="AD154" i="30"/>
  <c r="E82" i="17" l="1"/>
  <c r="F83" i="17" s="1"/>
  <c r="E95" i="30" s="1"/>
  <c r="C93" i="30"/>
  <c r="B156" i="30"/>
  <c r="R155" i="30"/>
  <c r="U155" i="30"/>
  <c r="X155" i="30"/>
  <c r="AD155" i="30"/>
  <c r="E83" i="17" l="1"/>
  <c r="F84" i="17" s="1"/>
  <c r="E96" i="30" s="1"/>
  <c r="C94" i="30"/>
  <c r="B157" i="30"/>
  <c r="U156" i="30"/>
  <c r="R156" i="30"/>
  <c r="AD156" i="30"/>
  <c r="X156" i="30"/>
  <c r="E84" i="17" l="1"/>
  <c r="C96" i="30" s="1"/>
  <c r="C95" i="30"/>
  <c r="B158" i="30"/>
  <c r="R157" i="30"/>
  <c r="U157" i="30"/>
  <c r="X157" i="30"/>
  <c r="AD157" i="30"/>
  <c r="F85" i="17" l="1"/>
  <c r="E97" i="30" s="1"/>
  <c r="B159" i="30"/>
  <c r="U158" i="30"/>
  <c r="R158" i="30"/>
  <c r="AD158" i="30"/>
  <c r="X158" i="30"/>
  <c r="E85" i="17" l="1"/>
  <c r="C97" i="30" s="1"/>
  <c r="B160" i="30"/>
  <c r="U159" i="30"/>
  <c r="R159" i="30"/>
  <c r="X159" i="30"/>
  <c r="AD159" i="30"/>
  <c r="F86" i="17" l="1"/>
  <c r="E98" i="30" s="1"/>
  <c r="B161" i="30"/>
  <c r="R160" i="30"/>
  <c r="U160" i="30"/>
  <c r="X160" i="30"/>
  <c r="AD160" i="30"/>
  <c r="E86" i="17" l="1"/>
  <c r="C98" i="30" s="1"/>
  <c r="B162" i="30"/>
  <c r="U161" i="30"/>
  <c r="R161" i="30"/>
  <c r="X161" i="30"/>
  <c r="AD161" i="30"/>
  <c r="F87" i="17" l="1"/>
  <c r="E99" i="30" s="1"/>
  <c r="B163" i="30"/>
  <c r="R162" i="30"/>
  <c r="U162" i="30"/>
  <c r="X162" i="30"/>
  <c r="AD162" i="30"/>
  <c r="E87" i="17" l="1"/>
  <c r="F88" i="17" s="1"/>
  <c r="E100" i="30" s="1"/>
  <c r="B164" i="30"/>
  <c r="R163" i="30"/>
  <c r="U163" i="30"/>
  <c r="X163" i="30"/>
  <c r="AD163" i="30"/>
  <c r="E88" i="17" l="1"/>
  <c r="C100" i="30" s="1"/>
  <c r="C99" i="30"/>
  <c r="B165" i="30"/>
  <c r="U164" i="30"/>
  <c r="R164" i="30"/>
  <c r="X164" i="30"/>
  <c r="AD164" i="30"/>
  <c r="F89" i="17" l="1"/>
  <c r="E101" i="30" s="1"/>
  <c r="B166" i="30"/>
  <c r="R165" i="30"/>
  <c r="U165" i="30"/>
  <c r="X165" i="30"/>
  <c r="AD165" i="30"/>
  <c r="E89" i="17" l="1"/>
  <c r="F90" i="17" s="1"/>
  <c r="E102" i="30" s="1"/>
  <c r="B167" i="30"/>
  <c r="R166" i="30"/>
  <c r="U166" i="30"/>
  <c r="X166" i="30"/>
  <c r="AD166" i="30"/>
  <c r="E90" i="17" l="1"/>
  <c r="C102" i="30" s="1"/>
  <c r="C101" i="30"/>
  <c r="B168" i="30"/>
  <c r="R167" i="30"/>
  <c r="U167" i="30"/>
  <c r="AD167" i="30"/>
  <c r="X167" i="30"/>
  <c r="F91" i="17" l="1"/>
  <c r="E103" i="30" s="1"/>
  <c r="E91" i="17"/>
  <c r="B169" i="30"/>
  <c r="R168" i="30"/>
  <c r="U168" i="30"/>
  <c r="X168" i="30"/>
  <c r="AD168" i="30"/>
  <c r="F92" i="17" l="1"/>
  <c r="E104" i="30" s="1"/>
  <c r="C103" i="30"/>
  <c r="E92" i="17"/>
  <c r="F93" i="17" s="1"/>
  <c r="E105" i="30" s="1"/>
  <c r="B170" i="30"/>
  <c r="R169" i="30"/>
  <c r="U169" i="30"/>
  <c r="AD169" i="30"/>
  <c r="X169" i="30"/>
  <c r="C104" i="30" l="1"/>
  <c r="E93" i="17"/>
  <c r="F94" i="17" s="1"/>
  <c r="E106" i="30" s="1"/>
  <c r="B171" i="30"/>
  <c r="R170" i="30"/>
  <c r="U170" i="30"/>
  <c r="X170" i="30"/>
  <c r="AD170" i="30"/>
  <c r="E94" i="17" l="1"/>
  <c r="F95" i="17" s="1"/>
  <c r="E107" i="30" s="1"/>
  <c r="C105" i="30"/>
  <c r="B172" i="30"/>
  <c r="R171" i="30"/>
  <c r="U171" i="30"/>
  <c r="AD171" i="30"/>
  <c r="X171" i="30"/>
  <c r="C106" i="30" l="1"/>
  <c r="E95" i="17"/>
  <c r="F96" i="17" s="1"/>
  <c r="E108" i="30" s="1"/>
  <c r="B173" i="30"/>
  <c r="U172" i="30"/>
  <c r="R172" i="30"/>
  <c r="X172" i="30"/>
  <c r="AD172" i="30"/>
  <c r="E96" i="17" l="1"/>
  <c r="F97" i="17" s="1"/>
  <c r="E109" i="30" s="1"/>
  <c r="C107" i="30"/>
  <c r="B174" i="30"/>
  <c r="R173" i="30"/>
  <c r="U173" i="30"/>
  <c r="AD173" i="30"/>
  <c r="X173" i="30"/>
  <c r="E97" i="17" l="1"/>
  <c r="F98" i="17" s="1"/>
  <c r="E110" i="30" s="1"/>
  <c r="C108" i="30"/>
  <c r="B175" i="30"/>
  <c r="U174" i="30"/>
  <c r="R174" i="30"/>
  <c r="AD174" i="30"/>
  <c r="X174" i="30"/>
  <c r="C109" i="30" l="1"/>
  <c r="E98" i="17"/>
  <c r="C110" i="30" s="1"/>
  <c r="B176" i="30"/>
  <c r="U175" i="30"/>
  <c r="R175" i="30"/>
  <c r="AD175" i="30"/>
  <c r="X175" i="30"/>
  <c r="F99" i="17" l="1"/>
  <c r="E111" i="30" s="1"/>
  <c r="B177" i="30"/>
  <c r="R176" i="30"/>
  <c r="U176" i="30"/>
  <c r="AD176" i="30"/>
  <c r="X176" i="30"/>
  <c r="E99" i="17" l="1"/>
  <c r="C111" i="30" s="1"/>
  <c r="B178" i="30"/>
  <c r="U177" i="30"/>
  <c r="R177" i="30"/>
  <c r="AD177" i="30"/>
  <c r="X177" i="30"/>
  <c r="F100" i="17" l="1"/>
  <c r="E112" i="30" s="1"/>
  <c r="B179" i="30"/>
  <c r="R178" i="30"/>
  <c r="U178" i="30"/>
  <c r="AD178" i="30"/>
  <c r="X178" i="30"/>
  <c r="E100" i="17" l="1"/>
  <c r="C112" i="30" s="1"/>
  <c r="B180" i="30"/>
  <c r="R179" i="30"/>
  <c r="U179" i="30"/>
  <c r="X179" i="30"/>
  <c r="AD179" i="30"/>
  <c r="F101" i="17" l="1"/>
  <c r="E113" i="30" s="1"/>
  <c r="B181" i="30"/>
  <c r="U180" i="30"/>
  <c r="R180" i="30"/>
  <c r="AD180" i="30"/>
  <c r="X180" i="30"/>
  <c r="E101" i="17" l="1"/>
  <c r="B182" i="30"/>
  <c r="R181" i="30"/>
  <c r="U181" i="30"/>
  <c r="X181" i="30"/>
  <c r="AD181" i="30"/>
  <c r="F102" i="17" l="1"/>
  <c r="E114" i="30" s="1"/>
  <c r="C113" i="30"/>
  <c r="E102" i="17"/>
  <c r="B183" i="30"/>
  <c r="R182" i="30"/>
  <c r="U182" i="30"/>
  <c r="AD182" i="30"/>
  <c r="X182" i="30"/>
  <c r="F103" i="17" l="1"/>
  <c r="E115" i="30" s="1"/>
  <c r="E103" i="17"/>
  <c r="C114" i="30"/>
  <c r="B184" i="30"/>
  <c r="R183" i="30"/>
  <c r="U183" i="30"/>
  <c r="AD183" i="30"/>
  <c r="X183" i="30"/>
  <c r="C115" i="30" l="1"/>
  <c r="F104" i="17"/>
  <c r="E116" i="30" s="1"/>
  <c r="B185" i="30"/>
  <c r="R184" i="30"/>
  <c r="U184" i="30"/>
  <c r="AD184" i="30"/>
  <c r="X184" i="30"/>
  <c r="E104" i="17" l="1"/>
  <c r="C116" i="30" s="1"/>
  <c r="B186" i="30"/>
  <c r="R185" i="30"/>
  <c r="U185" i="30"/>
  <c r="AD185" i="30"/>
  <c r="X185" i="30"/>
  <c r="F105" i="17" l="1"/>
  <c r="E117" i="30" s="1"/>
  <c r="E105" i="17"/>
  <c r="B187" i="30"/>
  <c r="U186" i="30"/>
  <c r="R186" i="30"/>
  <c r="AD186" i="30"/>
  <c r="X186" i="30"/>
  <c r="F106" i="17" l="1"/>
  <c r="E118" i="30" s="1"/>
  <c r="C117" i="30"/>
  <c r="E106" i="17"/>
  <c r="C118" i="30" s="1"/>
  <c r="B188" i="30"/>
  <c r="R187" i="30"/>
  <c r="U187" i="30"/>
  <c r="AD187" i="30"/>
  <c r="X187" i="30"/>
  <c r="F107" i="17" l="1"/>
  <c r="E119" i="30" s="1"/>
  <c r="B189" i="30"/>
  <c r="U188" i="30"/>
  <c r="R188" i="30"/>
  <c r="X188" i="30"/>
  <c r="AD188" i="30"/>
  <c r="E107" i="17" l="1"/>
  <c r="B190" i="30"/>
  <c r="R189" i="30"/>
  <c r="U189" i="30"/>
  <c r="X189" i="30"/>
  <c r="AD189" i="30"/>
  <c r="C119" i="30" l="1"/>
  <c r="F108" i="17"/>
  <c r="E120" i="30" s="1"/>
  <c r="E108" i="17"/>
  <c r="F109" i="17" s="1"/>
  <c r="E121" i="30" s="1"/>
  <c r="B191" i="30"/>
  <c r="U190" i="30"/>
  <c r="R190" i="30"/>
  <c r="AD190" i="30"/>
  <c r="X190" i="30"/>
  <c r="C120" i="30" l="1"/>
  <c r="E109" i="17"/>
  <c r="F110" i="17" s="1"/>
  <c r="E122" i="30" s="1"/>
  <c r="B192" i="30"/>
  <c r="R191" i="30"/>
  <c r="U191" i="30"/>
  <c r="AD191" i="30"/>
  <c r="X191" i="30"/>
  <c r="C121" i="30" l="1"/>
  <c r="E110" i="17"/>
  <c r="B193" i="30"/>
  <c r="R192" i="30"/>
  <c r="U192" i="30"/>
  <c r="AD192" i="30"/>
  <c r="X192" i="30"/>
  <c r="C122" i="30" l="1"/>
  <c r="F111" i="17"/>
  <c r="E123" i="30" s="1"/>
  <c r="B194" i="30"/>
  <c r="R193" i="30"/>
  <c r="U193" i="30"/>
  <c r="AD193" i="30"/>
  <c r="X193" i="30"/>
  <c r="E111" i="17" l="1"/>
  <c r="B195" i="30"/>
  <c r="R194" i="30"/>
  <c r="U194" i="30"/>
  <c r="AD194" i="30"/>
  <c r="X194" i="30"/>
  <c r="F112" i="17" l="1"/>
  <c r="E124" i="30" s="1"/>
  <c r="C123" i="30"/>
  <c r="R195" i="30"/>
  <c r="U195" i="30"/>
  <c r="B196" i="30"/>
  <c r="X195" i="30"/>
  <c r="AD195" i="30"/>
  <c r="E112" i="17" l="1"/>
  <c r="C124" i="30" s="1"/>
  <c r="B197" i="30"/>
  <c r="U196" i="30"/>
  <c r="R196" i="30"/>
  <c r="X196" i="30"/>
  <c r="AD196" i="30"/>
  <c r="F113" i="17" l="1"/>
  <c r="E125" i="30" s="1"/>
  <c r="B198" i="30"/>
  <c r="R197" i="30"/>
  <c r="U197" i="30"/>
  <c r="AD197" i="30"/>
  <c r="X197" i="30"/>
  <c r="E113" i="17" l="1"/>
  <c r="C125" i="30" s="1"/>
  <c r="B199" i="30"/>
  <c r="R198" i="30"/>
  <c r="U198" i="30"/>
  <c r="AD198" i="30"/>
  <c r="X198" i="30"/>
  <c r="F114" i="17" l="1"/>
  <c r="E126" i="30" s="1"/>
  <c r="B200" i="30"/>
  <c r="R199" i="30"/>
  <c r="U199" i="30"/>
  <c r="AD199" i="30"/>
  <c r="X199" i="30"/>
  <c r="E114" i="17" l="1"/>
  <c r="F115" i="17" s="1"/>
  <c r="E127" i="30" s="1"/>
  <c r="B201" i="30"/>
  <c r="R200" i="30"/>
  <c r="U200" i="30"/>
  <c r="X200" i="30"/>
  <c r="AD200" i="30"/>
  <c r="E115" i="17" l="1"/>
  <c r="C127" i="30" s="1"/>
  <c r="C126" i="30"/>
  <c r="B202" i="30"/>
  <c r="U201" i="30"/>
  <c r="R201" i="30"/>
  <c r="X201" i="30"/>
  <c r="AD201" i="30"/>
  <c r="F116" i="17" l="1"/>
  <c r="E128" i="30" s="1"/>
  <c r="E116" i="17"/>
  <c r="B203" i="30"/>
  <c r="U202" i="30"/>
  <c r="R202" i="30"/>
  <c r="AD202" i="30"/>
  <c r="X202" i="30"/>
  <c r="C128" i="30" l="1"/>
  <c r="F117" i="17"/>
  <c r="E129" i="30" s="1"/>
  <c r="B204" i="30"/>
  <c r="R203" i="30"/>
  <c r="U203" i="30"/>
  <c r="AD203" i="30"/>
  <c r="X203" i="30"/>
  <c r="E117" i="17" l="1"/>
  <c r="F118" i="17" s="1"/>
  <c r="E130" i="30" s="1"/>
  <c r="B205" i="30"/>
  <c r="U204" i="30"/>
  <c r="R204" i="30"/>
  <c r="AD204" i="30"/>
  <c r="X204" i="30"/>
  <c r="E118" i="17" l="1"/>
  <c r="F119" i="17" s="1"/>
  <c r="E131" i="30" s="1"/>
  <c r="C129" i="30"/>
  <c r="B206" i="30"/>
  <c r="R205" i="30"/>
  <c r="U205" i="30"/>
  <c r="AD205" i="30"/>
  <c r="X205" i="30"/>
  <c r="C130" i="30" l="1"/>
  <c r="E119" i="17"/>
  <c r="C131" i="30" s="1"/>
  <c r="B207" i="30"/>
  <c r="R206" i="30"/>
  <c r="U206" i="30"/>
  <c r="X206" i="30"/>
  <c r="AD206" i="30"/>
  <c r="F120" i="17" l="1"/>
  <c r="E132" i="30" s="1"/>
  <c r="B208" i="30"/>
  <c r="U207" i="30"/>
  <c r="R207" i="30"/>
  <c r="X207" i="30"/>
  <c r="AD207" i="30"/>
  <c r="E120" i="17" l="1"/>
  <c r="B209" i="30"/>
  <c r="R208" i="30"/>
  <c r="U208" i="30"/>
  <c r="X208" i="30"/>
  <c r="AD208" i="30"/>
  <c r="F121" i="17" l="1"/>
  <c r="E133" i="30" s="1"/>
  <c r="C132" i="30"/>
  <c r="E121" i="17"/>
  <c r="B210" i="30"/>
  <c r="R209" i="30"/>
  <c r="U209" i="30"/>
  <c r="AD209" i="30"/>
  <c r="X209" i="30"/>
  <c r="C133" i="30" l="1"/>
  <c r="F122" i="17"/>
  <c r="E134" i="30" s="1"/>
  <c r="B211" i="30"/>
  <c r="R210" i="30"/>
  <c r="U210" i="30"/>
  <c r="X210" i="30"/>
  <c r="AD210" i="30"/>
  <c r="E122" i="17" l="1"/>
  <c r="C134" i="30" s="1"/>
  <c r="B212" i="30"/>
  <c r="R211" i="30"/>
  <c r="U211" i="30"/>
  <c r="AD211" i="30"/>
  <c r="X211" i="30"/>
  <c r="F123" i="17" l="1"/>
  <c r="E135" i="30" s="1"/>
  <c r="E123" i="17"/>
  <c r="C135" i="30" s="1"/>
  <c r="B213" i="30"/>
  <c r="U212" i="30"/>
  <c r="R212" i="30"/>
  <c r="X212" i="30"/>
  <c r="AD212" i="30"/>
  <c r="F124" i="17" l="1"/>
  <c r="E136" i="30" s="1"/>
  <c r="E124" i="17"/>
  <c r="C136" i="30" s="1"/>
  <c r="B214" i="30"/>
  <c r="R213" i="30"/>
  <c r="U213" i="30"/>
  <c r="AD213" i="30"/>
  <c r="X213" i="30"/>
  <c r="F125" i="17" l="1"/>
  <c r="E137" i="30" s="1"/>
  <c r="E125" i="17"/>
  <c r="F126" i="17" s="1"/>
  <c r="E138" i="30" s="1"/>
  <c r="B215" i="30"/>
  <c r="U214" i="30"/>
  <c r="R214" i="30"/>
  <c r="X214" i="30"/>
  <c r="AD214" i="30"/>
  <c r="E126" i="17" l="1"/>
  <c r="F127" i="17" s="1"/>
  <c r="E139" i="30" s="1"/>
  <c r="C137" i="30"/>
  <c r="B216" i="30"/>
  <c r="U215" i="30"/>
  <c r="R215" i="30"/>
  <c r="X215" i="30"/>
  <c r="AD215" i="30"/>
  <c r="C138" i="30" l="1"/>
  <c r="E127" i="17"/>
  <c r="B217" i="30"/>
  <c r="R216" i="30"/>
  <c r="U216" i="30"/>
  <c r="X216" i="30"/>
  <c r="AD216" i="30"/>
  <c r="F128" i="17" l="1"/>
  <c r="E140" i="30" s="1"/>
  <c r="C139" i="30"/>
  <c r="B218" i="30"/>
  <c r="U217" i="30"/>
  <c r="R217" i="30"/>
  <c r="AD217" i="30"/>
  <c r="X217" i="30"/>
  <c r="E128" i="17" l="1"/>
  <c r="B219" i="30"/>
  <c r="R218" i="30"/>
  <c r="U218" i="30"/>
  <c r="AD218" i="30"/>
  <c r="X218" i="30"/>
  <c r="C140" i="30" l="1"/>
  <c r="F129" i="17"/>
  <c r="E141" i="30" s="1"/>
  <c r="B220" i="30"/>
  <c r="R219" i="30"/>
  <c r="U219" i="30"/>
  <c r="AD219" i="30"/>
  <c r="X219" i="30"/>
  <c r="E129" i="17" l="1"/>
  <c r="F130" i="17" s="1"/>
  <c r="E142" i="30" s="1"/>
  <c r="B221" i="30"/>
  <c r="U220" i="30"/>
  <c r="R220" i="30"/>
  <c r="X220" i="30"/>
  <c r="AD220" i="30"/>
  <c r="C141" i="30" l="1"/>
  <c r="E130" i="17"/>
  <c r="B222" i="30"/>
  <c r="R221" i="30"/>
  <c r="U221" i="30"/>
  <c r="X221" i="30"/>
  <c r="AD221" i="30"/>
  <c r="C142" i="30" l="1"/>
  <c r="F131" i="17"/>
  <c r="E143" i="30" s="1"/>
  <c r="B223" i="30"/>
  <c r="R222" i="30"/>
  <c r="U222" i="30"/>
  <c r="X222" i="30"/>
  <c r="AD222" i="30"/>
  <c r="E131" i="17" l="1"/>
  <c r="F132" i="17" s="1"/>
  <c r="E144" i="30" s="1"/>
  <c r="B224" i="30"/>
  <c r="U223" i="30"/>
  <c r="R223" i="30"/>
  <c r="AD223" i="30"/>
  <c r="X223" i="30"/>
  <c r="C143" i="30" l="1"/>
  <c r="E132" i="17"/>
  <c r="B225" i="30"/>
  <c r="R224" i="30"/>
  <c r="U224" i="30"/>
  <c r="AD224" i="30"/>
  <c r="X224" i="30"/>
  <c r="F133" i="17" l="1"/>
  <c r="E145" i="30" s="1"/>
  <c r="C144" i="30"/>
  <c r="B226" i="30"/>
  <c r="R225" i="30"/>
  <c r="U225" i="30"/>
  <c r="AD225" i="30"/>
  <c r="X225" i="30"/>
  <c r="E133" i="17" l="1"/>
  <c r="B227" i="30"/>
  <c r="U226" i="30"/>
  <c r="R226" i="30"/>
  <c r="AD226" i="30"/>
  <c r="X226" i="30"/>
  <c r="F134" i="17" l="1"/>
  <c r="E146" i="30" s="1"/>
  <c r="C145" i="30"/>
  <c r="B228" i="30"/>
  <c r="R227" i="30"/>
  <c r="U227" i="30"/>
  <c r="X227" i="30"/>
  <c r="AD227" i="30"/>
  <c r="E134" i="17" l="1"/>
  <c r="B229" i="30"/>
  <c r="U228" i="30"/>
  <c r="R228" i="30"/>
  <c r="AD228" i="30"/>
  <c r="X228" i="30"/>
  <c r="C146" i="30" l="1"/>
  <c r="F135" i="17"/>
  <c r="E147" i="30" s="1"/>
  <c r="B230" i="30"/>
  <c r="R229" i="30"/>
  <c r="U229" i="30"/>
  <c r="AD229" i="30"/>
  <c r="X229" i="30"/>
  <c r="E135" i="17" l="1"/>
  <c r="F136" i="17" s="1"/>
  <c r="E148" i="30" s="1"/>
  <c r="B231" i="30"/>
  <c r="U230" i="30"/>
  <c r="R230" i="30"/>
  <c r="AD230" i="30"/>
  <c r="X230" i="30"/>
  <c r="C147" i="30" l="1"/>
  <c r="E136" i="17"/>
  <c r="B232" i="30"/>
  <c r="R231" i="30"/>
  <c r="U231" i="30"/>
  <c r="X231" i="30"/>
  <c r="AD231" i="30"/>
  <c r="F137" i="17" l="1"/>
  <c r="E149" i="30" s="1"/>
  <c r="C148" i="30"/>
  <c r="B233" i="30"/>
  <c r="R232" i="30"/>
  <c r="U232" i="30"/>
  <c r="AD232" i="30"/>
  <c r="X232" i="30"/>
  <c r="E137" i="17" l="1"/>
  <c r="B234" i="30"/>
  <c r="R233" i="30"/>
  <c r="U233" i="30"/>
  <c r="AD233" i="30"/>
  <c r="X233" i="30"/>
  <c r="C149" i="30" l="1"/>
  <c r="F138" i="17"/>
  <c r="E150" i="30" s="1"/>
  <c r="B235" i="30"/>
  <c r="R234" i="30"/>
  <c r="U234" i="30"/>
  <c r="AD234" i="30"/>
  <c r="X234" i="30"/>
  <c r="E138" i="17" l="1"/>
  <c r="B236" i="30"/>
  <c r="R235" i="30"/>
  <c r="U235" i="30"/>
  <c r="AD235" i="30"/>
  <c r="X235" i="30"/>
  <c r="F139" i="17" l="1"/>
  <c r="E151" i="30" s="1"/>
  <c r="C150" i="30"/>
  <c r="B237" i="30"/>
  <c r="R236" i="30"/>
  <c r="U236" i="30"/>
  <c r="X236" i="30"/>
  <c r="AD236" i="30"/>
  <c r="E139" i="17" l="1"/>
  <c r="B238" i="30"/>
  <c r="R237" i="30"/>
  <c r="U237" i="30"/>
  <c r="AD237" i="30"/>
  <c r="X237" i="30"/>
  <c r="F140" i="17" l="1"/>
  <c r="E152" i="30" s="1"/>
  <c r="C151" i="30"/>
  <c r="B239" i="30"/>
  <c r="R238" i="30"/>
  <c r="U238" i="30"/>
  <c r="AD238" i="30"/>
  <c r="X238" i="30"/>
  <c r="E140" i="17" l="1"/>
  <c r="B240" i="30"/>
  <c r="R239" i="30"/>
  <c r="U239" i="30"/>
  <c r="X239" i="30"/>
  <c r="AD239" i="30"/>
  <c r="C152" i="30" l="1"/>
  <c r="F141" i="17"/>
  <c r="E153" i="30" s="1"/>
  <c r="B241" i="30"/>
  <c r="R240" i="30"/>
  <c r="U240" i="30"/>
  <c r="X240" i="30"/>
  <c r="AD240" i="30"/>
  <c r="E141" i="17" l="1"/>
  <c r="F142" i="17" s="1"/>
  <c r="E154" i="30" s="1"/>
  <c r="B242" i="30"/>
  <c r="R241" i="30"/>
  <c r="U241" i="30"/>
  <c r="X241" i="30"/>
  <c r="AD241" i="30"/>
  <c r="C153" i="30" l="1"/>
  <c r="E142" i="17"/>
  <c r="B243" i="30"/>
  <c r="R242" i="30"/>
  <c r="U242" i="30"/>
  <c r="AD242" i="30"/>
  <c r="X242" i="30"/>
  <c r="F143" i="17" l="1"/>
  <c r="E155" i="30" s="1"/>
  <c r="C154" i="30"/>
  <c r="B244" i="30"/>
  <c r="R243" i="30"/>
  <c r="U243" i="30"/>
  <c r="AD243" i="30"/>
  <c r="X243" i="30"/>
  <c r="E143" i="17" l="1"/>
  <c r="B245" i="30"/>
  <c r="U244" i="30"/>
  <c r="R244" i="30"/>
  <c r="AD244" i="30"/>
  <c r="X244" i="30"/>
  <c r="F144" i="17" l="1"/>
  <c r="E156" i="30" s="1"/>
  <c r="C155" i="30"/>
  <c r="B246" i="30"/>
  <c r="R245" i="30"/>
  <c r="U245" i="30"/>
  <c r="AD245" i="30"/>
  <c r="X245" i="30"/>
  <c r="E144" i="17" l="1"/>
  <c r="F145" i="17" s="1"/>
  <c r="E157" i="30" s="1"/>
  <c r="B247" i="30"/>
  <c r="R246" i="30"/>
  <c r="U246" i="30"/>
  <c r="AD246" i="30"/>
  <c r="X246" i="30"/>
  <c r="C156" i="30" l="1"/>
  <c r="E145" i="17"/>
  <c r="B248" i="30"/>
  <c r="R247" i="30"/>
  <c r="U247" i="30"/>
  <c r="X247" i="30"/>
  <c r="AD247" i="30"/>
  <c r="C157" i="30" l="1"/>
  <c r="F146" i="17"/>
  <c r="E158" i="30" s="1"/>
  <c r="B249" i="30"/>
  <c r="U248" i="30"/>
  <c r="R248" i="30"/>
  <c r="AD248" i="30"/>
  <c r="X248" i="30"/>
  <c r="E146" i="17" l="1"/>
  <c r="C158" i="30" s="1"/>
  <c r="B250" i="30"/>
  <c r="R249" i="30"/>
  <c r="U249" i="30"/>
  <c r="X249" i="30"/>
  <c r="AD249" i="30"/>
  <c r="F147" i="17" l="1"/>
  <c r="E159" i="30" s="1"/>
  <c r="B251" i="30"/>
  <c r="R250" i="30"/>
  <c r="U250" i="30"/>
  <c r="AD250" i="30"/>
  <c r="X250" i="30"/>
  <c r="E147" i="17" l="1"/>
  <c r="C159" i="30" s="1"/>
  <c r="B252" i="30"/>
  <c r="R251" i="30"/>
  <c r="U251" i="30"/>
  <c r="X251" i="30"/>
  <c r="AD251" i="30"/>
  <c r="F148" i="17" l="1"/>
  <c r="E160" i="30" s="1"/>
  <c r="B253" i="30"/>
  <c r="U252" i="30"/>
  <c r="R252" i="30"/>
  <c r="X252" i="30"/>
  <c r="AD252" i="30"/>
  <c r="E148" i="17" l="1"/>
  <c r="B254" i="30"/>
  <c r="R253" i="30"/>
  <c r="U253" i="30"/>
  <c r="AD253" i="30"/>
  <c r="X253" i="30"/>
  <c r="C160" i="30" l="1"/>
  <c r="F149" i="17"/>
  <c r="E161" i="30" s="1"/>
  <c r="B255" i="30"/>
  <c r="R254" i="30"/>
  <c r="U254" i="30"/>
  <c r="X254" i="30"/>
  <c r="AD254" i="30"/>
  <c r="E149" i="17" l="1"/>
  <c r="B256" i="30"/>
  <c r="R255" i="30"/>
  <c r="U255" i="30"/>
  <c r="AD255" i="30"/>
  <c r="X255" i="30"/>
  <c r="C161" i="30" l="1"/>
  <c r="F150" i="17"/>
  <c r="E162" i="30" s="1"/>
  <c r="B257" i="30"/>
  <c r="R256" i="30"/>
  <c r="U256" i="30"/>
  <c r="X256" i="30"/>
  <c r="AD256" i="30"/>
  <c r="E150" i="17" l="1"/>
  <c r="B258" i="30"/>
  <c r="R257" i="30"/>
  <c r="U257" i="30"/>
  <c r="X257" i="30"/>
  <c r="AD257" i="30"/>
  <c r="F151" i="17" l="1"/>
  <c r="E163" i="30" s="1"/>
  <c r="E151" i="17"/>
  <c r="C162" i="30"/>
  <c r="B259" i="30"/>
  <c r="R258" i="30"/>
  <c r="U258" i="30"/>
  <c r="AD258" i="30"/>
  <c r="X258" i="30"/>
  <c r="C163" i="30" l="1"/>
  <c r="F152" i="17"/>
  <c r="E164" i="30" s="1"/>
  <c r="B260" i="30"/>
  <c r="U259" i="30"/>
  <c r="R259" i="30"/>
  <c r="AD259" i="30"/>
  <c r="X259" i="30"/>
  <c r="E152" i="17" l="1"/>
  <c r="B261" i="30"/>
  <c r="R260" i="30"/>
  <c r="U260" i="30"/>
  <c r="X260" i="30"/>
  <c r="AD260" i="30"/>
  <c r="C164" i="30" l="1"/>
  <c r="F153" i="17"/>
  <c r="E165" i="30" s="1"/>
  <c r="B262" i="30"/>
  <c r="R261" i="30"/>
  <c r="U261" i="30"/>
  <c r="AD261" i="30"/>
  <c r="X261" i="30"/>
  <c r="E153" i="17" l="1"/>
  <c r="B263" i="30"/>
  <c r="R262" i="30"/>
  <c r="U262" i="30"/>
  <c r="X262" i="30"/>
  <c r="AD262" i="30"/>
  <c r="C165" i="30" l="1"/>
  <c r="F154" i="17"/>
  <c r="E166" i="30" s="1"/>
  <c r="B264" i="30"/>
  <c r="R263" i="30"/>
  <c r="U263" i="30"/>
  <c r="AD263" i="30"/>
  <c r="X263" i="30"/>
  <c r="E154" i="17" l="1"/>
  <c r="B265" i="30"/>
  <c r="R264" i="30"/>
  <c r="U264" i="30"/>
  <c r="X264" i="30"/>
  <c r="AD264" i="30"/>
  <c r="C166" i="30" l="1"/>
  <c r="F155" i="17"/>
  <c r="E167" i="30" s="1"/>
  <c r="B266" i="30"/>
  <c r="R265" i="30"/>
  <c r="U265" i="30"/>
  <c r="AD265" i="30"/>
  <c r="X265" i="30"/>
  <c r="E155" i="17" l="1"/>
  <c r="B267" i="30"/>
  <c r="R266" i="30"/>
  <c r="U266" i="30"/>
  <c r="AD266" i="30"/>
  <c r="X266" i="30"/>
  <c r="C167" i="30" l="1"/>
  <c r="F156" i="17"/>
  <c r="E168" i="30" s="1"/>
  <c r="B268" i="30"/>
  <c r="U267" i="30"/>
  <c r="R267" i="30"/>
  <c r="AD267" i="30"/>
  <c r="X267" i="30"/>
  <c r="E156" i="17" l="1"/>
  <c r="B269" i="30"/>
  <c r="U268" i="30"/>
  <c r="R268" i="30"/>
  <c r="AD268" i="30"/>
  <c r="X268" i="30"/>
  <c r="F157" i="17" l="1"/>
  <c r="E169" i="30" s="1"/>
  <c r="C168" i="30"/>
  <c r="E157" i="17"/>
  <c r="B270" i="30"/>
  <c r="R269" i="30"/>
  <c r="U269" i="30"/>
  <c r="AD269" i="30"/>
  <c r="X269" i="30"/>
  <c r="F158" i="17" l="1"/>
  <c r="E170" i="30" s="1"/>
  <c r="C169" i="30"/>
  <c r="B271" i="30"/>
  <c r="U270" i="30"/>
  <c r="R270" i="30"/>
  <c r="X270" i="30"/>
  <c r="AD270" i="30"/>
  <c r="E158" i="17" l="1"/>
  <c r="B272" i="30"/>
  <c r="U271" i="30"/>
  <c r="R271" i="30"/>
  <c r="AD271" i="30"/>
  <c r="X271" i="30"/>
  <c r="F159" i="17" l="1"/>
  <c r="E171" i="30" s="1"/>
  <c r="C170" i="30"/>
  <c r="E159" i="17"/>
  <c r="B273" i="30"/>
  <c r="R272" i="30"/>
  <c r="U272" i="30"/>
  <c r="AD272" i="30"/>
  <c r="X272" i="30"/>
  <c r="C171" i="30" l="1"/>
  <c r="F160" i="17"/>
  <c r="E172" i="30" s="1"/>
  <c r="B274" i="30"/>
  <c r="U273" i="30"/>
  <c r="R273" i="30"/>
  <c r="X273" i="30"/>
  <c r="AD273" i="30"/>
  <c r="E160" i="17" l="1"/>
  <c r="C172" i="30" s="1"/>
  <c r="B275" i="30"/>
  <c r="R274" i="30"/>
  <c r="U274" i="30"/>
  <c r="X274" i="30"/>
  <c r="AD274" i="30"/>
  <c r="F161" i="17" l="1"/>
  <c r="E173" i="30" s="1"/>
  <c r="E161" i="17"/>
  <c r="B276" i="30"/>
  <c r="R275" i="30"/>
  <c r="U275" i="30"/>
  <c r="X275" i="30"/>
  <c r="AD275" i="30"/>
  <c r="F162" i="17" l="1"/>
  <c r="E174" i="30" s="1"/>
  <c r="C173" i="30"/>
  <c r="E162" i="17"/>
  <c r="B277" i="30"/>
  <c r="U276" i="30"/>
  <c r="R276" i="30"/>
  <c r="X276" i="30"/>
  <c r="AD276" i="30"/>
  <c r="C174" i="30" l="1"/>
  <c r="F163" i="17"/>
  <c r="E175" i="30" s="1"/>
  <c r="E163" i="17"/>
  <c r="F164" i="17" s="1"/>
  <c r="E176" i="30" s="1"/>
  <c r="B278" i="30"/>
  <c r="R277" i="30"/>
  <c r="U277" i="30"/>
  <c r="AD277" i="30"/>
  <c r="X277" i="30"/>
  <c r="C175" i="30" l="1"/>
  <c r="E164" i="17"/>
  <c r="R278" i="30"/>
  <c r="U278" i="30"/>
  <c r="B279" i="30"/>
  <c r="X278" i="30"/>
  <c r="AD278" i="30"/>
  <c r="F165" i="17" l="1"/>
  <c r="E177" i="30" s="1"/>
  <c r="C176" i="30"/>
  <c r="B280" i="30"/>
  <c r="R279" i="30"/>
  <c r="U279" i="30"/>
  <c r="AD279" i="30"/>
  <c r="X279" i="30"/>
  <c r="E165" i="17" l="1"/>
  <c r="C177" i="30" s="1"/>
  <c r="B281" i="30"/>
  <c r="U280" i="30"/>
  <c r="R280" i="30"/>
  <c r="AD280" i="30"/>
  <c r="X280" i="30"/>
  <c r="F166" i="17" l="1"/>
  <c r="E178" i="30" s="1"/>
  <c r="R281" i="30"/>
  <c r="U281" i="30"/>
  <c r="X281" i="30"/>
  <c r="AD281" i="30"/>
  <c r="B282" i="30"/>
  <c r="E166" i="17" l="1"/>
  <c r="F167" i="17" s="1"/>
  <c r="E179" i="30" s="1"/>
  <c r="R282" i="30"/>
  <c r="U282" i="30"/>
  <c r="AD282" i="30"/>
  <c r="X282" i="30"/>
  <c r="B283" i="30"/>
  <c r="C178" i="30" l="1"/>
  <c r="E167" i="17"/>
  <c r="C179" i="30" s="1"/>
  <c r="U283" i="30"/>
  <c r="R283" i="30"/>
  <c r="X283" i="30"/>
  <c r="AD283" i="30"/>
  <c r="B284" i="30"/>
  <c r="F168" i="17" l="1"/>
  <c r="E180" i="30" s="1"/>
  <c r="R284" i="30"/>
  <c r="U284" i="30"/>
  <c r="AD284" i="30"/>
  <c r="X284" i="30"/>
  <c r="B285" i="30"/>
  <c r="E168" i="17" l="1"/>
  <c r="R285" i="30"/>
  <c r="U285" i="30"/>
  <c r="AD285" i="30"/>
  <c r="X285" i="30"/>
  <c r="B286" i="30"/>
  <c r="C180" i="30" l="1"/>
  <c r="F169" i="17"/>
  <c r="E181" i="30" s="1"/>
  <c r="R286" i="30"/>
  <c r="U286" i="30"/>
  <c r="AD286" i="30"/>
  <c r="X286" i="30"/>
  <c r="B287" i="30"/>
  <c r="E169" i="17" l="1"/>
  <c r="R287" i="30"/>
  <c r="U287" i="30"/>
  <c r="X287" i="30"/>
  <c r="AD287" i="30"/>
  <c r="B288" i="30"/>
  <c r="F170" i="17" l="1"/>
  <c r="E182" i="30" s="1"/>
  <c r="C181" i="30"/>
  <c r="E170" i="17"/>
  <c r="R288" i="30"/>
  <c r="U288" i="30"/>
  <c r="X288" i="30"/>
  <c r="AD288" i="30"/>
  <c r="B289" i="30"/>
  <c r="F171" i="17" l="1"/>
  <c r="E183" i="30" s="1"/>
  <c r="C182" i="30"/>
  <c r="E171" i="17"/>
  <c r="R289" i="30"/>
  <c r="U289" i="30"/>
  <c r="AD289" i="30"/>
  <c r="X289" i="30"/>
  <c r="B290" i="30"/>
  <c r="C183" i="30" l="1"/>
  <c r="F172" i="17"/>
  <c r="E184" i="30" s="1"/>
  <c r="R290" i="30"/>
  <c r="U290" i="30"/>
  <c r="AD290" i="30"/>
  <c r="X290" i="30"/>
  <c r="B291" i="30"/>
  <c r="E172" i="17" l="1"/>
  <c r="R291" i="30"/>
  <c r="U291" i="30"/>
  <c r="X291" i="30"/>
  <c r="AD291" i="30"/>
  <c r="B292" i="30"/>
  <c r="C184" i="30" l="1"/>
  <c r="F173" i="17"/>
  <c r="E185" i="30" s="1"/>
  <c r="U292" i="30"/>
  <c r="R292" i="30"/>
  <c r="X292" i="30"/>
  <c r="AD292" i="30"/>
  <c r="B293" i="30"/>
  <c r="E173" i="17" l="1"/>
  <c r="F174" i="17" s="1"/>
  <c r="E186" i="30" s="1"/>
  <c r="R293" i="30"/>
  <c r="U293" i="30"/>
  <c r="AD293" i="30"/>
  <c r="X293" i="30"/>
  <c r="B294" i="30"/>
  <c r="C185" i="30" l="1"/>
  <c r="E174" i="17"/>
  <c r="F175" i="17" s="1"/>
  <c r="E187" i="30" s="1"/>
  <c r="U294" i="30"/>
  <c r="R294" i="30"/>
  <c r="X294" i="30"/>
  <c r="AD294" i="30"/>
  <c r="B295" i="30"/>
  <c r="C186" i="30" l="1"/>
  <c r="E175" i="17"/>
  <c r="C187" i="30" s="1"/>
  <c r="R295" i="30"/>
  <c r="U295" i="30"/>
  <c r="AD295" i="30"/>
  <c r="X295" i="30"/>
  <c r="B296" i="30"/>
  <c r="F176" i="17" l="1"/>
  <c r="E188" i="30" s="1"/>
  <c r="R296" i="30"/>
  <c r="U296" i="30"/>
  <c r="AD296" i="30"/>
  <c r="X296" i="30"/>
  <c r="B297" i="30"/>
  <c r="E176" i="17" l="1"/>
  <c r="U297" i="30"/>
  <c r="R297" i="30"/>
  <c r="AD297" i="30"/>
  <c r="X297" i="30"/>
  <c r="B298" i="30"/>
  <c r="C188" i="30" l="1"/>
  <c r="F177" i="17"/>
  <c r="E189" i="30" s="1"/>
  <c r="R298" i="30"/>
  <c r="U298" i="30"/>
  <c r="X298" i="30"/>
  <c r="AD298" i="30"/>
  <c r="B299" i="30"/>
  <c r="E177" i="17" l="1"/>
  <c r="U299" i="30"/>
  <c r="R299" i="30"/>
  <c r="X299" i="30"/>
  <c r="AD299" i="30"/>
  <c r="B300" i="30"/>
  <c r="F178" i="17" l="1"/>
  <c r="E190" i="30" s="1"/>
  <c r="C189" i="30"/>
  <c r="R300" i="30"/>
  <c r="U300" i="30"/>
  <c r="AD300" i="30"/>
  <c r="X300" i="30"/>
  <c r="B301" i="30"/>
  <c r="E178" i="17" l="1"/>
  <c r="U301" i="30"/>
  <c r="R301" i="30"/>
  <c r="X301" i="30"/>
  <c r="AD301" i="30"/>
  <c r="B302" i="30"/>
  <c r="C190" i="30" l="1"/>
  <c r="F179" i="17"/>
  <c r="E191" i="30" s="1"/>
  <c r="R302" i="30"/>
  <c r="U302" i="30"/>
  <c r="AD302" i="30"/>
  <c r="X302" i="30"/>
  <c r="B303" i="30"/>
  <c r="E179" i="17" l="1"/>
  <c r="R303" i="30"/>
  <c r="U303" i="30"/>
  <c r="AD303" i="30"/>
  <c r="X303" i="30"/>
  <c r="B304" i="30"/>
  <c r="F180" i="17" l="1"/>
  <c r="E192" i="30" s="1"/>
  <c r="E180" i="17"/>
  <c r="C191" i="30"/>
  <c r="R304" i="30"/>
  <c r="U304" i="30"/>
  <c r="AD304" i="30"/>
  <c r="X304" i="30"/>
  <c r="B305" i="30"/>
  <c r="F181" i="17" l="1"/>
  <c r="E193" i="30" s="1"/>
  <c r="E181" i="17"/>
  <c r="C192" i="30"/>
  <c r="R305" i="30"/>
  <c r="U305" i="30"/>
  <c r="AD305" i="30"/>
  <c r="X305" i="30"/>
  <c r="B306" i="30"/>
  <c r="F182" i="17" l="1"/>
  <c r="E194" i="30" s="1"/>
  <c r="C193" i="30"/>
  <c r="E182" i="17"/>
  <c r="C194" i="30" s="1"/>
  <c r="R306" i="30"/>
  <c r="U306" i="30"/>
  <c r="AD306" i="30"/>
  <c r="X306" i="30"/>
  <c r="B307" i="30"/>
  <c r="F183" i="17" l="1"/>
  <c r="E195" i="30" s="1"/>
  <c r="R307" i="30"/>
  <c r="U307" i="30"/>
  <c r="AD307" i="30"/>
  <c r="X307" i="30"/>
  <c r="B308" i="30"/>
  <c r="E183" i="17" l="1"/>
  <c r="U308" i="30"/>
  <c r="R308" i="30"/>
  <c r="X308" i="30"/>
  <c r="AD308" i="30"/>
  <c r="B309" i="30"/>
  <c r="F184" i="17" l="1"/>
  <c r="E196" i="30" s="1"/>
  <c r="E184" i="17"/>
  <c r="C195" i="30"/>
  <c r="R309" i="30"/>
  <c r="U309" i="30"/>
  <c r="AD309" i="30"/>
  <c r="X309" i="30"/>
  <c r="B310" i="30"/>
  <c r="F185" i="17" l="1"/>
  <c r="E197" i="30" s="1"/>
  <c r="E185" i="17"/>
  <c r="C196" i="30"/>
  <c r="U310" i="30"/>
  <c r="R310" i="30"/>
  <c r="AD310" i="30"/>
  <c r="X310" i="30"/>
  <c r="B311" i="30"/>
  <c r="C197" i="30" l="1"/>
  <c r="F186" i="17"/>
  <c r="E198" i="30" s="1"/>
  <c r="R311" i="30"/>
  <c r="U311" i="30"/>
  <c r="AD311" i="30"/>
  <c r="X311" i="30"/>
  <c r="B312" i="30"/>
  <c r="E186" i="17" l="1"/>
  <c r="F187" i="17" s="1"/>
  <c r="E199" i="30" s="1"/>
  <c r="R312" i="30"/>
  <c r="U312" i="30"/>
  <c r="AD312" i="30"/>
  <c r="X312" i="30"/>
  <c r="B313" i="30"/>
  <c r="C198" i="30" l="1"/>
  <c r="E187" i="17"/>
  <c r="F188" i="17" s="1"/>
  <c r="E200" i="30" s="1"/>
  <c r="U313" i="30"/>
  <c r="R313" i="30"/>
  <c r="AD313" i="30"/>
  <c r="X313" i="30"/>
  <c r="B314" i="30"/>
  <c r="C199" i="30" l="1"/>
  <c r="E188" i="17"/>
  <c r="C200" i="30" s="1"/>
  <c r="R314" i="30"/>
  <c r="U314" i="30"/>
  <c r="AD314" i="30"/>
  <c r="X314" i="30"/>
  <c r="B315" i="30"/>
  <c r="F189" i="17" l="1"/>
  <c r="E201" i="30" s="1"/>
  <c r="R315" i="30"/>
  <c r="U315" i="30"/>
  <c r="AD315" i="30"/>
  <c r="X315" i="30"/>
  <c r="B316" i="30"/>
  <c r="E189" i="17" l="1"/>
  <c r="U316" i="30"/>
  <c r="R316" i="30"/>
  <c r="X316" i="30"/>
  <c r="AD316" i="30"/>
  <c r="B317" i="30"/>
  <c r="C201" i="30" l="1"/>
  <c r="F190" i="17"/>
  <c r="E202" i="30" s="1"/>
  <c r="U317" i="30"/>
  <c r="R317" i="30"/>
  <c r="X317" i="30"/>
  <c r="AD317" i="30"/>
  <c r="B318" i="30"/>
  <c r="E190" i="17" l="1"/>
  <c r="C202" i="30" s="1"/>
  <c r="R318" i="30"/>
  <c r="U318" i="30"/>
  <c r="AD318" i="30"/>
  <c r="X318" i="30"/>
  <c r="B319" i="30"/>
  <c r="F191" i="17" l="1"/>
  <c r="E203" i="30" s="1"/>
  <c r="R319" i="30"/>
  <c r="U319" i="30"/>
  <c r="AD319" i="30"/>
  <c r="X319" i="30"/>
  <c r="B320" i="30"/>
  <c r="E191" i="17" l="1"/>
  <c r="R320" i="30"/>
  <c r="U320" i="30"/>
  <c r="X320" i="30"/>
  <c r="AD320" i="30"/>
  <c r="B321" i="30"/>
  <c r="C203" i="30" l="1"/>
  <c r="F192" i="17"/>
  <c r="E204" i="30" s="1"/>
  <c r="U321" i="30"/>
  <c r="R321" i="30"/>
  <c r="X321" i="30"/>
  <c r="AD321" i="30"/>
  <c r="B322" i="30"/>
  <c r="E192" i="17" l="1"/>
  <c r="R322" i="30"/>
  <c r="U322" i="30"/>
  <c r="AD322" i="30"/>
  <c r="X322" i="30"/>
  <c r="B323" i="30"/>
  <c r="F193" i="17" l="1"/>
  <c r="E205" i="30" s="1"/>
  <c r="C204" i="30"/>
  <c r="U323" i="30"/>
  <c r="R323" i="30"/>
  <c r="X323" i="30"/>
  <c r="AD323" i="30"/>
  <c r="B324" i="30"/>
  <c r="E193" i="17" l="1"/>
  <c r="R324" i="30"/>
  <c r="U324" i="30"/>
  <c r="AD324" i="30"/>
  <c r="X324" i="30"/>
  <c r="B325" i="30"/>
  <c r="C205" i="30" l="1"/>
  <c r="F194" i="17"/>
  <c r="E206" i="30" s="1"/>
  <c r="R325" i="30"/>
  <c r="U325" i="30"/>
  <c r="X325" i="30"/>
  <c r="AD325" i="30"/>
  <c r="B326" i="30"/>
  <c r="E194" i="17" l="1"/>
  <c r="U326" i="30"/>
  <c r="R326" i="30"/>
  <c r="X326" i="30"/>
  <c r="AD326" i="30"/>
  <c r="B327" i="30"/>
  <c r="C206" i="30" l="1"/>
  <c r="F195" i="17"/>
  <c r="E207" i="30" s="1"/>
  <c r="R327" i="30"/>
  <c r="U327" i="30"/>
  <c r="AD327" i="30"/>
  <c r="X327" i="30"/>
  <c r="B328" i="30"/>
  <c r="E195" i="17" l="1"/>
  <c r="R328" i="30"/>
  <c r="U328" i="30"/>
  <c r="AD328" i="30"/>
  <c r="X328" i="30"/>
  <c r="B329" i="30"/>
  <c r="C207" i="30" l="1"/>
  <c r="F196" i="17"/>
  <c r="E208" i="30" s="1"/>
  <c r="R329" i="30"/>
  <c r="U329" i="30"/>
  <c r="X329" i="30"/>
  <c r="AD329" i="30"/>
  <c r="B330" i="30"/>
  <c r="E196" i="17" l="1"/>
  <c r="R330" i="30"/>
  <c r="U330" i="30"/>
  <c r="X330" i="30"/>
  <c r="AD330" i="30"/>
  <c r="B331" i="30"/>
  <c r="C208" i="30" l="1"/>
  <c r="F197" i="17"/>
  <c r="E209" i="30" s="1"/>
  <c r="U331" i="30"/>
  <c r="R331" i="30"/>
  <c r="X331" i="30"/>
  <c r="AD331" i="30"/>
  <c r="B332" i="30"/>
  <c r="E197" i="17" l="1"/>
  <c r="U332" i="30"/>
  <c r="R332" i="30"/>
  <c r="AD332" i="30"/>
  <c r="X332" i="30"/>
  <c r="B333" i="30"/>
  <c r="C209" i="30" l="1"/>
  <c r="F198" i="17"/>
  <c r="E210" i="30" s="1"/>
  <c r="R333" i="30"/>
  <c r="U333" i="30"/>
  <c r="X333" i="30"/>
  <c r="AD333" i="30"/>
  <c r="B334" i="30"/>
  <c r="E198" i="17" l="1"/>
  <c r="R334" i="30"/>
  <c r="U334" i="30"/>
  <c r="AD334" i="30"/>
  <c r="X334" i="30"/>
  <c r="B335" i="30"/>
  <c r="F199" i="17" l="1"/>
  <c r="E211" i="30" s="1"/>
  <c r="C210" i="30"/>
  <c r="R335" i="30"/>
  <c r="U335" i="30"/>
  <c r="AD335" i="30"/>
  <c r="X335" i="30"/>
  <c r="B336" i="30"/>
  <c r="E199" i="17" l="1"/>
  <c r="R336" i="30"/>
  <c r="U336" i="30"/>
  <c r="AD336" i="30"/>
  <c r="X336" i="30"/>
  <c r="B337" i="30"/>
  <c r="F200" i="17" l="1"/>
  <c r="E212" i="30" s="1"/>
  <c r="C211" i="30"/>
  <c r="E200" i="17"/>
  <c r="R337" i="30"/>
  <c r="U337" i="30"/>
  <c r="AD337" i="30"/>
  <c r="X337" i="30"/>
  <c r="B338" i="30"/>
  <c r="C212" i="30" l="1"/>
  <c r="F201" i="17"/>
  <c r="E213" i="30" s="1"/>
  <c r="E201" i="17"/>
  <c r="R338" i="30"/>
  <c r="U338" i="30"/>
  <c r="X338" i="30"/>
  <c r="AD338" i="30"/>
  <c r="B339" i="30"/>
  <c r="F202" i="17" l="1"/>
  <c r="E214" i="30" s="1"/>
  <c r="C213" i="30"/>
  <c r="E202" i="17"/>
  <c r="R339" i="30"/>
  <c r="U339" i="30"/>
  <c r="AD339" i="30"/>
  <c r="X339" i="30"/>
  <c r="B340" i="30"/>
  <c r="F203" i="17" l="1"/>
  <c r="E215" i="30" s="1"/>
  <c r="C214" i="30"/>
  <c r="E203" i="17"/>
  <c r="U340" i="30"/>
  <c r="R340" i="30"/>
  <c r="AD340" i="30"/>
  <c r="X340" i="30"/>
  <c r="B341" i="30"/>
  <c r="C215" i="30" l="1"/>
  <c r="F204" i="17"/>
  <c r="E216" i="30" s="1"/>
  <c r="E204" i="17"/>
  <c r="C216" i="30" s="1"/>
  <c r="R341" i="30"/>
  <c r="U341" i="30"/>
  <c r="AD341" i="30"/>
  <c r="X341" i="30"/>
  <c r="B342" i="30"/>
  <c r="F205" i="17" l="1"/>
  <c r="E217" i="30" s="1"/>
  <c r="E205" i="17"/>
  <c r="R342" i="30"/>
  <c r="U342" i="30"/>
  <c r="AD342" i="30"/>
  <c r="X342" i="30"/>
  <c r="B343" i="30"/>
  <c r="C217" i="30" l="1"/>
  <c r="F206" i="17"/>
  <c r="E218" i="30" s="1"/>
  <c r="U343" i="30"/>
  <c r="R343" i="30"/>
  <c r="AD343" i="30"/>
  <c r="X343" i="30"/>
  <c r="B344" i="30"/>
  <c r="E206" i="17" l="1"/>
  <c r="R344" i="30"/>
  <c r="U344" i="30"/>
  <c r="X344" i="30"/>
  <c r="AD344" i="30"/>
  <c r="B345" i="30"/>
  <c r="C218" i="30" l="1"/>
  <c r="F207" i="17"/>
  <c r="E219" i="30" s="1"/>
  <c r="R345" i="30"/>
  <c r="U345" i="30"/>
  <c r="AD345" i="30"/>
  <c r="X345" i="30"/>
  <c r="B346" i="30"/>
  <c r="E207" i="17" l="1"/>
  <c r="R346" i="30"/>
  <c r="U346" i="30"/>
  <c r="X346" i="30"/>
  <c r="AD346" i="30"/>
  <c r="B347" i="30"/>
  <c r="C219" i="30" l="1"/>
  <c r="F208" i="17"/>
  <c r="E220" i="30" s="1"/>
  <c r="R347" i="30"/>
  <c r="U347" i="30"/>
  <c r="X347" i="30"/>
  <c r="AD347" i="30"/>
  <c r="B348" i="30"/>
  <c r="E208" i="17" l="1"/>
  <c r="R348" i="30"/>
  <c r="U348" i="30"/>
  <c r="X348" i="30"/>
  <c r="AD348" i="30"/>
  <c r="B349" i="30"/>
  <c r="F209" i="17" l="1"/>
  <c r="E221" i="30" s="1"/>
  <c r="C220" i="30"/>
  <c r="E209" i="17"/>
  <c r="R349" i="30"/>
  <c r="U349" i="30"/>
  <c r="X349" i="30"/>
  <c r="AD349" i="30"/>
  <c r="B350" i="30"/>
  <c r="C221" i="30" l="1"/>
  <c r="F210" i="17"/>
  <c r="E222" i="30" s="1"/>
  <c r="U350" i="30"/>
  <c r="R350" i="30"/>
  <c r="X350" i="30"/>
  <c r="AD350" i="30"/>
  <c r="B351" i="30"/>
  <c r="E210" i="17" l="1"/>
  <c r="R351" i="30"/>
  <c r="U351" i="30"/>
  <c r="X351" i="30"/>
  <c r="AD351" i="30"/>
  <c r="B352" i="30"/>
  <c r="C222" i="30" l="1"/>
  <c r="F211" i="17"/>
  <c r="E223" i="30" s="1"/>
  <c r="U352" i="30"/>
  <c r="R352" i="30"/>
  <c r="X352" i="30"/>
  <c r="AD352" i="30"/>
  <c r="B353" i="30"/>
  <c r="E211" i="17" l="1"/>
  <c r="U353" i="30"/>
  <c r="R353" i="30"/>
  <c r="X353" i="30"/>
  <c r="AD353" i="30"/>
  <c r="B354" i="30"/>
  <c r="F212" i="17" l="1"/>
  <c r="E224" i="30" s="1"/>
  <c r="E212" i="17"/>
  <c r="C223" i="30"/>
  <c r="R354" i="30"/>
  <c r="U354" i="30"/>
  <c r="X354" i="30"/>
  <c r="AD354" i="30"/>
  <c r="B355" i="30"/>
  <c r="F213" i="17" l="1"/>
  <c r="E225" i="30" s="1"/>
  <c r="C224" i="30"/>
  <c r="E213" i="17"/>
  <c r="R355" i="30"/>
  <c r="U355" i="30"/>
  <c r="AD355" i="30"/>
  <c r="X355" i="30"/>
  <c r="B356" i="30"/>
  <c r="C225" i="30" l="1"/>
  <c r="F214" i="17"/>
  <c r="E226" i="30" s="1"/>
  <c r="E214" i="17"/>
  <c r="U356" i="30"/>
  <c r="R356" i="30"/>
  <c r="AD356" i="30"/>
  <c r="X356" i="30"/>
  <c r="B357" i="30"/>
  <c r="C226" i="30" l="1"/>
  <c r="F215" i="17"/>
  <c r="E227" i="30" s="1"/>
  <c r="E215" i="17"/>
  <c r="C227" i="30" s="1"/>
  <c r="R357" i="30"/>
  <c r="U357" i="30"/>
  <c r="X357" i="30"/>
  <c r="AD357" i="30"/>
  <c r="B358" i="30"/>
  <c r="F216" i="17" l="1"/>
  <c r="E228" i="30" s="1"/>
  <c r="E216" i="17"/>
  <c r="R358" i="30"/>
  <c r="U358" i="30"/>
  <c r="AD358" i="30"/>
  <c r="X358" i="30"/>
  <c r="B359" i="30"/>
  <c r="F217" i="17" l="1"/>
  <c r="E229" i="30" s="1"/>
  <c r="C228" i="30"/>
  <c r="U359" i="30"/>
  <c r="R359" i="30"/>
  <c r="X359" i="30"/>
  <c r="AD359" i="30"/>
  <c r="B360" i="30"/>
  <c r="E217" i="17" l="1"/>
  <c r="F218" i="17" s="1"/>
  <c r="E230" i="30" s="1"/>
  <c r="R360" i="30"/>
  <c r="U360" i="30"/>
  <c r="X360" i="30"/>
  <c r="AD360" i="30"/>
  <c r="B361" i="30"/>
  <c r="C229" i="30" l="1"/>
  <c r="E218" i="17"/>
  <c r="F219" i="17" s="1"/>
  <c r="E231" i="30" s="1"/>
  <c r="R361" i="30"/>
  <c r="U361" i="30"/>
  <c r="AD361" i="30"/>
  <c r="X361" i="30"/>
  <c r="B362" i="30"/>
  <c r="C230" i="30" l="1"/>
  <c r="E219" i="17"/>
  <c r="R362" i="30"/>
  <c r="U362" i="30"/>
  <c r="AD362" i="30"/>
  <c r="X362" i="30"/>
  <c r="B363" i="30"/>
  <c r="F220" i="17" l="1"/>
  <c r="E232" i="30" s="1"/>
  <c r="E220" i="17"/>
  <c r="C231" i="30"/>
  <c r="R363" i="30"/>
  <c r="U363" i="30"/>
  <c r="X363" i="30"/>
  <c r="AD363" i="30"/>
  <c r="B364" i="30"/>
  <c r="C232" i="30" l="1"/>
  <c r="F221" i="17"/>
  <c r="E233" i="30" s="1"/>
  <c r="R364" i="30"/>
  <c r="U364" i="30"/>
  <c r="X364" i="30"/>
  <c r="AD364" i="30"/>
  <c r="B365" i="30"/>
  <c r="E221" i="17" l="1"/>
  <c r="U365" i="30"/>
  <c r="R365" i="30"/>
  <c r="X365" i="30"/>
  <c r="AD365" i="30"/>
  <c r="B366" i="30"/>
  <c r="C233" i="30" l="1"/>
  <c r="F222" i="17"/>
  <c r="E234" i="30" s="1"/>
  <c r="R366" i="30"/>
  <c r="U366" i="30"/>
  <c r="AD366" i="30"/>
  <c r="X366" i="30"/>
  <c r="B367" i="30"/>
  <c r="E222" i="17" l="1"/>
  <c r="U367" i="30"/>
  <c r="R367" i="30"/>
  <c r="AD367" i="30"/>
  <c r="X367" i="30"/>
  <c r="B368" i="30"/>
  <c r="F223" i="17" l="1"/>
  <c r="E235" i="30" s="1"/>
  <c r="C234" i="30"/>
  <c r="R368" i="30"/>
  <c r="U368" i="30"/>
  <c r="AD368" i="30"/>
  <c r="X368" i="30"/>
  <c r="B369" i="30"/>
  <c r="E223" i="17" l="1"/>
  <c r="C235" i="30" s="1"/>
  <c r="R369" i="30"/>
  <c r="U369" i="30"/>
  <c r="AD369" i="30"/>
  <c r="X369" i="30"/>
  <c r="B370" i="30"/>
  <c r="F224" i="17" l="1"/>
  <c r="E236" i="30" s="1"/>
  <c r="E224" i="17"/>
  <c r="C236" i="30" s="1"/>
  <c r="R370" i="30"/>
  <c r="U370" i="30"/>
  <c r="AD370" i="30"/>
  <c r="X370" i="30"/>
  <c r="B371" i="30"/>
  <c r="F225" i="17" l="1"/>
  <c r="E237" i="30" s="1"/>
  <c r="E225" i="17"/>
  <c r="F226" i="17" s="1"/>
  <c r="E238" i="30" s="1"/>
  <c r="R371" i="30"/>
  <c r="U371" i="30"/>
  <c r="AD371" i="30"/>
  <c r="X371" i="30"/>
  <c r="B372" i="30"/>
  <c r="E226" i="17" l="1"/>
  <c r="C238" i="30" s="1"/>
  <c r="C237" i="30"/>
  <c r="U372" i="30"/>
  <c r="R372" i="30"/>
  <c r="X372" i="30"/>
  <c r="AD372" i="30"/>
  <c r="B373" i="30"/>
  <c r="F227" i="17" l="1"/>
  <c r="E239" i="30" s="1"/>
  <c r="E227" i="17"/>
  <c r="R373" i="30"/>
  <c r="U373" i="30"/>
  <c r="AD373" i="30"/>
  <c r="X373" i="30"/>
  <c r="B374" i="30"/>
  <c r="F228" i="17" l="1"/>
  <c r="E240" i="30" s="1"/>
  <c r="C239" i="30"/>
  <c r="R374" i="30"/>
  <c r="U374" i="30"/>
  <c r="AD374" i="30"/>
  <c r="X374" i="30"/>
  <c r="B375" i="30"/>
  <c r="E228" i="17" l="1"/>
  <c r="R375" i="30"/>
  <c r="U375" i="30"/>
  <c r="AD375" i="30"/>
  <c r="X375" i="30"/>
  <c r="B376" i="30"/>
  <c r="F229" i="17" l="1"/>
  <c r="E241" i="30" s="1"/>
  <c r="C240" i="30"/>
  <c r="R376" i="30"/>
  <c r="U376" i="30"/>
  <c r="AD376" i="30"/>
  <c r="X376" i="30"/>
  <c r="B377" i="30"/>
  <c r="E229" i="17" l="1"/>
  <c r="R377" i="30"/>
  <c r="U377" i="30"/>
  <c r="AD377" i="30"/>
  <c r="X377" i="30"/>
  <c r="B378" i="30"/>
  <c r="F230" i="17" l="1"/>
  <c r="E242" i="30" s="1"/>
  <c r="C241" i="30"/>
  <c r="R378" i="30"/>
  <c r="U378" i="30"/>
  <c r="AD378" i="30"/>
  <c r="X378" i="30"/>
  <c r="B379" i="30"/>
  <c r="E230" i="17" l="1"/>
  <c r="F231" i="17" s="1"/>
  <c r="E243" i="30" s="1"/>
  <c r="R379" i="30"/>
  <c r="U379" i="30"/>
  <c r="X379" i="30"/>
  <c r="AD379" i="30"/>
  <c r="B380" i="30"/>
  <c r="E231" i="17" l="1"/>
  <c r="C243" i="30" s="1"/>
  <c r="C242" i="30"/>
  <c r="U380" i="30"/>
  <c r="R380" i="30"/>
  <c r="AD380" i="30"/>
  <c r="X380" i="30"/>
  <c r="B381" i="30"/>
  <c r="F232" i="17" l="1"/>
  <c r="E244" i="30" s="1"/>
  <c r="E232" i="17"/>
  <c r="U381" i="30"/>
  <c r="R381" i="30"/>
  <c r="AD381" i="30"/>
  <c r="X381" i="30"/>
  <c r="B382" i="30"/>
  <c r="F233" i="17" l="1"/>
  <c r="E245" i="30" s="1"/>
  <c r="C244" i="30"/>
  <c r="R382" i="30"/>
  <c r="U382" i="30"/>
  <c r="X382" i="30"/>
  <c r="AD382" i="30"/>
  <c r="B383" i="30"/>
  <c r="E233" i="17" l="1"/>
  <c r="U383" i="30"/>
  <c r="R383" i="30"/>
  <c r="X383" i="30"/>
  <c r="AD383" i="30"/>
  <c r="B384" i="30"/>
  <c r="F234" i="17" l="1"/>
  <c r="E246" i="30" s="1"/>
  <c r="C245" i="30"/>
  <c r="E234" i="17"/>
  <c r="R384" i="30"/>
  <c r="U384" i="30"/>
  <c r="AD384" i="30"/>
  <c r="X384" i="30"/>
  <c r="B385" i="30"/>
  <c r="F235" i="17" l="1"/>
  <c r="E247" i="30" s="1"/>
  <c r="C246" i="30"/>
  <c r="E235" i="17"/>
  <c r="U385" i="30"/>
  <c r="R385" i="30"/>
  <c r="AD385" i="30"/>
  <c r="X385" i="30"/>
  <c r="B386" i="30"/>
  <c r="F236" i="17" l="1"/>
  <c r="E248" i="30" s="1"/>
  <c r="C247" i="30"/>
  <c r="R386" i="30"/>
  <c r="U386" i="30"/>
  <c r="X386" i="30"/>
  <c r="AD386" i="30"/>
  <c r="B387" i="30"/>
  <c r="E236" i="17" l="1"/>
  <c r="C248" i="30" s="1"/>
  <c r="U387" i="30"/>
  <c r="R387" i="30"/>
  <c r="X387" i="30"/>
  <c r="AD387" i="30"/>
  <c r="B388" i="30"/>
  <c r="F237" i="17" l="1"/>
  <c r="E249" i="30" s="1"/>
  <c r="R388" i="30"/>
  <c r="U388" i="30"/>
  <c r="AD388" i="30"/>
  <c r="X388" i="30"/>
  <c r="B389" i="30"/>
  <c r="E237" i="17" l="1"/>
  <c r="C249" i="30" s="1"/>
  <c r="U389" i="30"/>
  <c r="R389" i="30"/>
  <c r="AD389" i="30"/>
  <c r="X389" i="30"/>
  <c r="B390" i="30"/>
  <c r="F238" i="17" l="1"/>
  <c r="E250" i="30" s="1"/>
  <c r="R390" i="30"/>
  <c r="U390" i="30"/>
  <c r="AD390" i="30"/>
  <c r="X390" i="30"/>
  <c r="B391" i="30"/>
  <c r="E238" i="17" l="1"/>
  <c r="F239" i="17" s="1"/>
  <c r="E251" i="30" s="1"/>
  <c r="R391" i="30"/>
  <c r="U391" i="30"/>
  <c r="AD391" i="30"/>
  <c r="X391" i="30"/>
  <c r="B392" i="30"/>
  <c r="E239" i="17" l="1"/>
  <c r="C250" i="30"/>
  <c r="R392" i="30"/>
  <c r="U392" i="30"/>
  <c r="X392" i="30"/>
  <c r="AD392" i="30"/>
  <c r="B393" i="30"/>
  <c r="F240" i="17" l="1"/>
  <c r="E252" i="30" s="1"/>
  <c r="C251" i="30"/>
  <c r="R393" i="30"/>
  <c r="U393" i="30"/>
  <c r="X393" i="30"/>
  <c r="AD393" i="30"/>
  <c r="B394" i="30"/>
  <c r="E240" i="17" l="1"/>
  <c r="R394" i="30"/>
  <c r="U394" i="30"/>
  <c r="AD394" i="30"/>
  <c r="X394" i="30"/>
  <c r="B395" i="30"/>
  <c r="C252" i="30" l="1"/>
  <c r="F241" i="17"/>
  <c r="E253" i="30" s="1"/>
  <c r="U395" i="30"/>
  <c r="R395" i="30"/>
  <c r="X395" i="30"/>
  <c r="AD395" i="30"/>
  <c r="B396" i="30"/>
  <c r="E241" i="17" l="1"/>
  <c r="F242" i="17" s="1"/>
  <c r="E254" i="30" s="1"/>
  <c r="U396" i="30"/>
  <c r="R396" i="30"/>
  <c r="AD396" i="30"/>
  <c r="X396" i="30"/>
  <c r="B397" i="30"/>
  <c r="C253" i="30" l="1"/>
  <c r="E242" i="17"/>
  <c r="R397" i="30"/>
  <c r="U397" i="30"/>
  <c r="X397" i="30"/>
  <c r="AD397" i="30"/>
  <c r="B398" i="30"/>
  <c r="F243" i="17" l="1"/>
  <c r="E255" i="30" s="1"/>
  <c r="C254" i="30"/>
  <c r="R398" i="30"/>
  <c r="U398" i="30"/>
  <c r="AD398" i="30"/>
  <c r="X398" i="30"/>
  <c r="B399" i="30"/>
  <c r="E243" i="17" l="1"/>
  <c r="U399" i="30"/>
  <c r="R399" i="30"/>
  <c r="X399" i="30"/>
  <c r="AD399" i="30"/>
  <c r="B400" i="30"/>
  <c r="C255" i="30" l="1"/>
  <c r="F244" i="17"/>
  <c r="E256" i="30" s="1"/>
  <c r="R400" i="30"/>
  <c r="U400" i="30"/>
  <c r="AD400" i="30"/>
  <c r="X13" i="30" s="1"/>
  <c r="X400" i="30"/>
  <c r="B401" i="30"/>
  <c r="E244" i="17" l="1"/>
  <c r="Y13" i="30"/>
  <c r="Y21" i="30" s="1"/>
  <c r="X16" i="30"/>
  <c r="R401" i="30"/>
  <c r="U401" i="30"/>
  <c r="AD401" i="30"/>
  <c r="X401" i="30"/>
  <c r="B402" i="30"/>
  <c r="R13" i="30"/>
  <c r="R21" i="30" s="1"/>
  <c r="F245" i="17" l="1"/>
  <c r="E257" i="30" s="1"/>
  <c r="C256" i="30"/>
  <c r="E245" i="17"/>
  <c r="Y413" i="30"/>
  <c r="Y14" i="30"/>
  <c r="Y22" i="30" s="1"/>
  <c r="S13" i="30"/>
  <c r="S21" i="30" s="1"/>
  <c r="R402" i="30"/>
  <c r="U402" i="30"/>
  <c r="AD402" i="30"/>
  <c r="X402" i="30"/>
  <c r="B403" i="30"/>
  <c r="X21" i="30"/>
  <c r="C257" i="30" l="1"/>
  <c r="F246" i="17"/>
  <c r="E258" i="30" s="1"/>
  <c r="E246" i="17"/>
  <c r="Y414" i="30"/>
  <c r="Y15" i="30"/>
  <c r="Y23" i="30" s="1"/>
  <c r="S402" i="30"/>
  <c r="S47" i="30"/>
  <c r="S45" i="30"/>
  <c r="S83" i="30"/>
  <c r="S60" i="30"/>
  <c r="S68" i="30"/>
  <c r="S71" i="30"/>
  <c r="S79" i="30"/>
  <c r="S59" i="30"/>
  <c r="S63" i="30"/>
  <c r="S75" i="30"/>
  <c r="S72" i="30"/>
  <c r="S64" i="30"/>
  <c r="S44" i="30"/>
  <c r="S74" i="30"/>
  <c r="S57" i="30"/>
  <c r="S43" i="30"/>
  <c r="S50" i="30"/>
  <c r="S41" i="30"/>
  <c r="S46" i="30"/>
  <c r="S73" i="30"/>
  <c r="S52" i="30"/>
  <c r="S65" i="30"/>
  <c r="S80" i="30"/>
  <c r="S61" i="30"/>
  <c r="S54" i="30"/>
  <c r="S48" i="30"/>
  <c r="S62" i="30"/>
  <c r="S66" i="30"/>
  <c r="S49" i="30"/>
  <c r="S53" i="30"/>
  <c r="S70" i="30"/>
  <c r="S67" i="30"/>
  <c r="S81" i="30"/>
  <c r="S78" i="30"/>
  <c r="S77" i="30"/>
  <c r="S69" i="30"/>
  <c r="S51" i="30"/>
  <c r="S55" i="30"/>
  <c r="S84" i="30"/>
  <c r="S76" i="30"/>
  <c r="S42" i="30"/>
  <c r="S58" i="30"/>
  <c r="S82" i="30"/>
  <c r="S56" i="30"/>
  <c r="S85" i="30"/>
  <c r="S86" i="30"/>
  <c r="S87" i="30"/>
  <c r="S88" i="30"/>
  <c r="S89" i="30"/>
  <c r="S90" i="30"/>
  <c r="S91" i="30"/>
  <c r="S92" i="30"/>
  <c r="S93" i="30"/>
  <c r="S94" i="30"/>
  <c r="S95" i="30"/>
  <c r="S96" i="30"/>
  <c r="S97" i="30"/>
  <c r="S98" i="30"/>
  <c r="S99" i="30"/>
  <c r="S100" i="30"/>
  <c r="S101" i="30"/>
  <c r="S102" i="30"/>
  <c r="S103" i="30"/>
  <c r="S104" i="30"/>
  <c r="S105" i="30"/>
  <c r="S106" i="30"/>
  <c r="S107" i="30"/>
  <c r="S108" i="30"/>
  <c r="S109" i="30"/>
  <c r="S110" i="30"/>
  <c r="S111" i="30"/>
  <c r="S112" i="30"/>
  <c r="S113" i="30"/>
  <c r="S114" i="30"/>
  <c r="S115" i="30"/>
  <c r="S116" i="30"/>
  <c r="S117" i="30"/>
  <c r="S118" i="30"/>
  <c r="S119" i="30"/>
  <c r="S120" i="30"/>
  <c r="S121" i="30"/>
  <c r="S122" i="30"/>
  <c r="S123" i="30"/>
  <c r="S124" i="30"/>
  <c r="S125" i="30"/>
  <c r="S126" i="30"/>
  <c r="S127" i="30"/>
  <c r="S128" i="30"/>
  <c r="S129" i="30"/>
  <c r="S130" i="30"/>
  <c r="S131" i="30"/>
  <c r="S132" i="30"/>
  <c r="S133" i="30"/>
  <c r="S134" i="30"/>
  <c r="S135" i="30"/>
  <c r="S136" i="30"/>
  <c r="S137" i="30"/>
  <c r="S138" i="30"/>
  <c r="S139" i="30"/>
  <c r="S140" i="30"/>
  <c r="S141" i="30"/>
  <c r="S142" i="30"/>
  <c r="S143" i="30"/>
  <c r="S144" i="30"/>
  <c r="S145" i="30"/>
  <c r="S146" i="30"/>
  <c r="S147" i="30"/>
  <c r="S148" i="30"/>
  <c r="S149" i="30"/>
  <c r="S150" i="30"/>
  <c r="S151" i="30"/>
  <c r="S152" i="30"/>
  <c r="S153" i="30"/>
  <c r="S154" i="30"/>
  <c r="S155" i="30"/>
  <c r="S156" i="30"/>
  <c r="S157" i="30"/>
  <c r="S158" i="30"/>
  <c r="S159" i="30"/>
  <c r="S160" i="30"/>
  <c r="S161" i="30"/>
  <c r="S162" i="30"/>
  <c r="S163" i="30"/>
  <c r="S164" i="30"/>
  <c r="S165" i="30"/>
  <c r="S166" i="30"/>
  <c r="S167" i="30"/>
  <c r="S168" i="30"/>
  <c r="S169" i="30"/>
  <c r="S170" i="30"/>
  <c r="S171" i="30"/>
  <c r="S172" i="30"/>
  <c r="S173" i="30"/>
  <c r="S174" i="30"/>
  <c r="S175" i="30"/>
  <c r="S176" i="30"/>
  <c r="S177" i="30"/>
  <c r="S178" i="30"/>
  <c r="S179" i="30"/>
  <c r="S180" i="30"/>
  <c r="S181" i="30"/>
  <c r="S182" i="30"/>
  <c r="S183" i="30"/>
  <c r="S184" i="30"/>
  <c r="S185" i="30"/>
  <c r="S186" i="30"/>
  <c r="S187" i="30"/>
  <c r="S188" i="30"/>
  <c r="S189" i="30"/>
  <c r="S190" i="30"/>
  <c r="S191" i="30"/>
  <c r="S192" i="30"/>
  <c r="S193" i="30"/>
  <c r="S194" i="30"/>
  <c r="S195" i="30"/>
  <c r="S196" i="30"/>
  <c r="S197" i="30"/>
  <c r="S198" i="30"/>
  <c r="S199" i="30"/>
  <c r="S200" i="30"/>
  <c r="S201" i="30"/>
  <c r="S202" i="30"/>
  <c r="S203" i="30"/>
  <c r="S204" i="30"/>
  <c r="S205" i="30"/>
  <c r="S206" i="30"/>
  <c r="S207" i="30"/>
  <c r="S208" i="30"/>
  <c r="S209" i="30"/>
  <c r="S210" i="30"/>
  <c r="S211" i="30"/>
  <c r="S212" i="30"/>
  <c r="S213" i="30"/>
  <c r="S214" i="30"/>
  <c r="S215" i="30"/>
  <c r="S216" i="30"/>
  <c r="S217" i="30"/>
  <c r="S218" i="30"/>
  <c r="S219" i="30"/>
  <c r="S220" i="30"/>
  <c r="S221" i="30"/>
  <c r="S222" i="30"/>
  <c r="S223" i="30"/>
  <c r="S224" i="30"/>
  <c r="S225" i="30"/>
  <c r="S226" i="30"/>
  <c r="S227" i="30"/>
  <c r="S228" i="30"/>
  <c r="S229" i="30"/>
  <c r="S230" i="30"/>
  <c r="S231" i="30"/>
  <c r="S232" i="30"/>
  <c r="S233" i="30"/>
  <c r="S234" i="30"/>
  <c r="S235" i="30"/>
  <c r="S236" i="30"/>
  <c r="S237" i="30"/>
  <c r="S238" i="30"/>
  <c r="S239" i="30"/>
  <c r="S240" i="30"/>
  <c r="S241" i="30"/>
  <c r="S242" i="30"/>
  <c r="S243" i="30"/>
  <c r="S244" i="30"/>
  <c r="S245" i="30"/>
  <c r="S246" i="30"/>
  <c r="S247" i="30"/>
  <c r="S248" i="30"/>
  <c r="S249" i="30"/>
  <c r="S250" i="30"/>
  <c r="S251" i="30"/>
  <c r="S252" i="30"/>
  <c r="S253" i="30"/>
  <c r="S254" i="30"/>
  <c r="S255" i="30"/>
  <c r="S256" i="30"/>
  <c r="S257" i="30"/>
  <c r="S258" i="30"/>
  <c r="S259" i="30"/>
  <c r="S260" i="30"/>
  <c r="S261" i="30"/>
  <c r="S262" i="30"/>
  <c r="S263" i="30"/>
  <c r="S264" i="30"/>
  <c r="S265" i="30"/>
  <c r="S266" i="30"/>
  <c r="S267" i="30"/>
  <c r="S268" i="30"/>
  <c r="S269" i="30"/>
  <c r="S270" i="30"/>
  <c r="S271" i="30"/>
  <c r="S272" i="30"/>
  <c r="S273" i="30"/>
  <c r="S274" i="30"/>
  <c r="S275" i="30"/>
  <c r="S276" i="30"/>
  <c r="S277" i="30"/>
  <c r="S278" i="30"/>
  <c r="S279" i="30"/>
  <c r="S280" i="30"/>
  <c r="S281" i="30"/>
  <c r="S282" i="30"/>
  <c r="S283" i="30"/>
  <c r="S284" i="30"/>
  <c r="S285" i="30"/>
  <c r="S286" i="30"/>
  <c r="S287" i="30"/>
  <c r="S288" i="30"/>
  <c r="S289" i="30"/>
  <c r="S290" i="30"/>
  <c r="S291" i="30"/>
  <c r="S292" i="30"/>
  <c r="S293" i="30"/>
  <c r="S294" i="30"/>
  <c r="S295" i="30"/>
  <c r="S296" i="30"/>
  <c r="S297" i="30"/>
  <c r="S298" i="30"/>
  <c r="S299" i="30"/>
  <c r="S300" i="30"/>
  <c r="S301" i="30"/>
  <c r="S302" i="30"/>
  <c r="S303" i="30"/>
  <c r="S304" i="30"/>
  <c r="S305" i="30"/>
  <c r="S306" i="30"/>
  <c r="S307" i="30"/>
  <c r="S308" i="30"/>
  <c r="S309" i="30"/>
  <c r="S310" i="30"/>
  <c r="S311" i="30"/>
  <c r="S312" i="30"/>
  <c r="S313" i="30"/>
  <c r="S314" i="30"/>
  <c r="S315" i="30"/>
  <c r="S316" i="30"/>
  <c r="S317" i="30"/>
  <c r="S318" i="30"/>
  <c r="S319" i="30"/>
  <c r="S320" i="30"/>
  <c r="S321" i="30"/>
  <c r="S322" i="30"/>
  <c r="S323" i="30"/>
  <c r="S324" i="30"/>
  <c r="S325" i="30"/>
  <c r="S326" i="30"/>
  <c r="S327" i="30"/>
  <c r="S328" i="30"/>
  <c r="S329" i="30"/>
  <c r="S330" i="30"/>
  <c r="S331" i="30"/>
  <c r="S332" i="30"/>
  <c r="S333" i="30"/>
  <c r="S334" i="30"/>
  <c r="S335" i="30"/>
  <c r="S336" i="30"/>
  <c r="S337" i="30"/>
  <c r="S338" i="30"/>
  <c r="S339" i="30"/>
  <c r="S340" i="30"/>
  <c r="S341" i="30"/>
  <c r="S342" i="30"/>
  <c r="S343" i="30"/>
  <c r="S344" i="30"/>
  <c r="S345" i="30"/>
  <c r="S346" i="30"/>
  <c r="S347" i="30"/>
  <c r="S348" i="30"/>
  <c r="S349" i="30"/>
  <c r="S350" i="30"/>
  <c r="S351" i="30"/>
  <c r="S352" i="30"/>
  <c r="S353" i="30"/>
  <c r="S354" i="30"/>
  <c r="S355" i="30"/>
  <c r="S356" i="30"/>
  <c r="S357" i="30"/>
  <c r="S358" i="30"/>
  <c r="S359" i="30"/>
  <c r="S360" i="30"/>
  <c r="S361" i="30"/>
  <c r="S362" i="30"/>
  <c r="S363" i="30"/>
  <c r="S364" i="30"/>
  <c r="S365" i="30"/>
  <c r="S366" i="30"/>
  <c r="S367" i="30"/>
  <c r="S368" i="30"/>
  <c r="S369" i="30"/>
  <c r="S370" i="30"/>
  <c r="S371" i="30"/>
  <c r="S372" i="30"/>
  <c r="S373" i="30"/>
  <c r="S374" i="30"/>
  <c r="S375" i="30"/>
  <c r="S376" i="30"/>
  <c r="S377" i="30"/>
  <c r="S378" i="30"/>
  <c r="S379" i="30"/>
  <c r="S380" i="30"/>
  <c r="S381" i="30"/>
  <c r="S382" i="30"/>
  <c r="S383" i="30"/>
  <c r="S384" i="30"/>
  <c r="S385" i="30"/>
  <c r="S386" i="30"/>
  <c r="S387" i="30"/>
  <c r="S388" i="30"/>
  <c r="S389" i="30"/>
  <c r="S390" i="30"/>
  <c r="S391" i="30"/>
  <c r="S392" i="30"/>
  <c r="S393" i="30"/>
  <c r="S394" i="30"/>
  <c r="S395" i="30"/>
  <c r="S396" i="30"/>
  <c r="S397" i="30"/>
  <c r="S398" i="30"/>
  <c r="S399" i="30"/>
  <c r="S400" i="30"/>
  <c r="R403" i="30"/>
  <c r="U403" i="30"/>
  <c r="X403" i="30"/>
  <c r="AD403" i="30"/>
  <c r="B404" i="30"/>
  <c r="S401" i="30"/>
  <c r="X22" i="30"/>
  <c r="X23" i="30"/>
  <c r="F247" i="17" l="1"/>
  <c r="E259" i="30" s="1"/>
  <c r="C258" i="30"/>
  <c r="Y415" i="30"/>
  <c r="X28" i="30"/>
  <c r="Y28" i="30" s="1"/>
  <c r="X27" i="30"/>
  <c r="Y27" i="30" s="1"/>
  <c r="X26" i="30"/>
  <c r="X24" i="30"/>
  <c r="S403" i="30"/>
  <c r="R14" i="30"/>
  <c r="R22" i="30" s="1"/>
  <c r="U404" i="30"/>
  <c r="R404" i="30"/>
  <c r="AD404" i="30"/>
  <c r="X404" i="30"/>
  <c r="B405" i="30"/>
  <c r="E247" i="17" l="1"/>
  <c r="Y416" i="30"/>
  <c r="Y26" i="30"/>
  <c r="X29" i="30"/>
  <c r="R405" i="30"/>
  <c r="U405" i="30"/>
  <c r="AD405" i="30"/>
  <c r="X405" i="30"/>
  <c r="B406" i="30"/>
  <c r="S404" i="30"/>
  <c r="S14" i="30"/>
  <c r="F248" i="17" l="1"/>
  <c r="E260" i="30" s="1"/>
  <c r="C259" i="30"/>
  <c r="E248" i="17"/>
  <c r="Y417" i="30"/>
  <c r="T403" i="30"/>
  <c r="S22" i="30"/>
  <c r="T404" i="30"/>
  <c r="R406" i="30"/>
  <c r="U406" i="30"/>
  <c r="X406" i="30"/>
  <c r="AD406" i="30"/>
  <c r="B407" i="30"/>
  <c r="T397" i="30"/>
  <c r="T205" i="30"/>
  <c r="T380" i="30"/>
  <c r="T188" i="30"/>
  <c r="T331" i="30"/>
  <c r="T147" i="30"/>
  <c r="T346" i="30"/>
  <c r="T48" i="30"/>
  <c r="T353" i="30"/>
  <c r="T289" i="30"/>
  <c r="T225" i="30"/>
  <c r="T161" i="30"/>
  <c r="T97" i="30"/>
  <c r="T373" i="30"/>
  <c r="T372" i="30"/>
  <c r="T371" i="30"/>
  <c r="T282" i="30"/>
  <c r="T75" i="30"/>
  <c r="T312" i="30"/>
  <c r="T248" i="30"/>
  <c r="T184" i="30"/>
  <c r="T120" i="30"/>
  <c r="T43" i="30"/>
  <c r="T261" i="30"/>
  <c r="T49" i="30"/>
  <c r="T212" i="30"/>
  <c r="T379" i="30"/>
  <c r="T187" i="30"/>
  <c r="T362" i="30"/>
  <c r="T162" i="30"/>
  <c r="T401" i="30"/>
  <c r="T343" i="30"/>
  <c r="T279" i="30"/>
  <c r="T215" i="30"/>
  <c r="T151" i="30"/>
  <c r="T87" i="30"/>
  <c r="T269" i="30"/>
  <c r="T276" i="30"/>
  <c r="T267" i="30"/>
  <c r="T306" i="30"/>
  <c r="T390" i="30"/>
  <c r="T326" i="30"/>
  <c r="T262" i="30"/>
  <c r="T198" i="30"/>
  <c r="T134" i="30"/>
  <c r="T53" i="30"/>
  <c r="T204" i="30"/>
  <c r="T297" i="30"/>
  <c r="T47" i="30"/>
  <c r="T330" i="30"/>
  <c r="T256" i="30"/>
  <c r="T293" i="30"/>
  <c r="T203" i="30"/>
  <c r="T351" i="30"/>
  <c r="T324" i="30"/>
  <c r="T334" i="30"/>
  <c r="T381" i="30"/>
  <c r="T173" i="30"/>
  <c r="T348" i="30"/>
  <c r="T164" i="30"/>
  <c r="T299" i="30"/>
  <c r="T115" i="30"/>
  <c r="T322" i="30"/>
  <c r="T345" i="30"/>
  <c r="T281" i="30"/>
  <c r="T217" i="30"/>
  <c r="T153" i="30"/>
  <c r="T89" i="30"/>
  <c r="T325" i="30"/>
  <c r="T316" i="30"/>
  <c r="T323" i="30"/>
  <c r="T242" i="30"/>
  <c r="T392" i="30"/>
  <c r="T304" i="30"/>
  <c r="T240" i="30"/>
  <c r="T176" i="30"/>
  <c r="T112" i="30"/>
  <c r="T59" i="30"/>
  <c r="T245" i="30"/>
  <c r="T388" i="30"/>
  <c r="T196" i="30"/>
  <c r="T355" i="30"/>
  <c r="T155" i="30"/>
  <c r="T338" i="30"/>
  <c r="T138" i="30"/>
  <c r="T399" i="30"/>
  <c r="T335" i="30"/>
  <c r="T271" i="30"/>
  <c r="T207" i="30"/>
  <c r="T143" i="30"/>
  <c r="T84" i="30"/>
  <c r="T221" i="30"/>
  <c r="T228" i="30"/>
  <c r="T219" i="30"/>
  <c r="T266" i="30"/>
  <c r="T41" i="30"/>
  <c r="T382" i="30"/>
  <c r="T318" i="30"/>
  <c r="T254" i="30"/>
  <c r="T190" i="30"/>
  <c r="T126" i="30"/>
  <c r="T65" i="30"/>
  <c r="T247" i="30"/>
  <c r="T93" i="30"/>
  <c r="T82" i="30"/>
  <c r="T358" i="30"/>
  <c r="T230" i="30"/>
  <c r="T102" i="30"/>
  <c r="T285" i="30"/>
  <c r="T60" i="30"/>
  <c r="T211" i="30"/>
  <c r="T226" i="30"/>
  <c r="T377" i="30"/>
  <c r="T249" i="30"/>
  <c r="T185" i="30"/>
  <c r="T121" i="30"/>
  <c r="T132" i="30"/>
  <c r="T106" i="30"/>
  <c r="T272" i="30"/>
  <c r="T208" i="30"/>
  <c r="T341" i="30"/>
  <c r="T292" i="30"/>
  <c r="T77" i="30"/>
  <c r="T384" i="30"/>
  <c r="T239" i="30"/>
  <c r="T111" i="30"/>
  <c r="T73" i="30"/>
  <c r="T122" i="30"/>
  <c r="T286" i="30"/>
  <c r="T158" i="30"/>
  <c r="T236" i="30"/>
  <c r="T305" i="30"/>
  <c r="T63" i="30"/>
  <c r="T378" i="30"/>
  <c r="T328" i="30"/>
  <c r="T136" i="30"/>
  <c r="T309" i="30"/>
  <c r="T66" i="30"/>
  <c r="T83" i="30"/>
  <c r="T376" i="30"/>
  <c r="T231" i="30"/>
  <c r="T103" i="30"/>
  <c r="T363" i="30"/>
  <c r="T98" i="30"/>
  <c r="T342" i="30"/>
  <c r="T150" i="30"/>
  <c r="T361" i="30"/>
  <c r="T244" i="30"/>
  <c r="T223" i="30"/>
  <c r="T315" i="30"/>
  <c r="T270" i="30"/>
  <c r="T142" i="30"/>
  <c r="T349" i="30"/>
  <c r="T157" i="30"/>
  <c r="T332" i="30"/>
  <c r="T148" i="30"/>
  <c r="T283" i="30"/>
  <c r="T99" i="30"/>
  <c r="T298" i="30"/>
  <c r="T337" i="30"/>
  <c r="T273" i="30"/>
  <c r="T209" i="30"/>
  <c r="T145" i="30"/>
  <c r="T42" i="30"/>
  <c r="T277" i="30"/>
  <c r="T268" i="30"/>
  <c r="T275" i="30"/>
  <c r="T202" i="30"/>
  <c r="T368" i="30"/>
  <c r="T296" i="30"/>
  <c r="T232" i="30"/>
  <c r="T168" i="30"/>
  <c r="T104" i="30"/>
  <c r="T402" i="30"/>
  <c r="T213" i="30"/>
  <c r="T356" i="30"/>
  <c r="T156" i="30"/>
  <c r="T339" i="30"/>
  <c r="T139" i="30"/>
  <c r="T314" i="30"/>
  <c r="T114" i="30"/>
  <c r="T391" i="30"/>
  <c r="T327" i="30"/>
  <c r="T263" i="30"/>
  <c r="T199" i="30"/>
  <c r="T135" i="30"/>
  <c r="T70" i="30"/>
  <c r="T189" i="30"/>
  <c r="T172" i="30"/>
  <c r="T171" i="30"/>
  <c r="T218" i="30"/>
  <c r="T374" i="30"/>
  <c r="T310" i="30"/>
  <c r="T246" i="30"/>
  <c r="T182" i="30"/>
  <c r="T118" i="30"/>
  <c r="T74" i="30"/>
  <c r="T183" i="30"/>
  <c r="T51" i="30"/>
  <c r="T313" i="30"/>
  <c r="T50" i="30"/>
  <c r="T91" i="30"/>
  <c r="T144" i="30"/>
  <c r="T69" i="30"/>
  <c r="T367" i="30"/>
  <c r="T79" i="30"/>
  <c r="T52" i="30"/>
  <c r="T194" i="30"/>
  <c r="T177" i="30"/>
  <c r="T92" i="30"/>
  <c r="T200" i="30"/>
  <c r="T260" i="30"/>
  <c r="T359" i="30"/>
  <c r="T364" i="30"/>
  <c r="T278" i="30"/>
  <c r="T396" i="30"/>
  <c r="T154" i="30"/>
  <c r="T105" i="30"/>
  <c r="T64" i="30"/>
  <c r="T192" i="30"/>
  <c r="T85" i="30"/>
  <c r="T394" i="30"/>
  <c r="T287" i="30"/>
  <c r="T95" i="30"/>
  <c r="T58" i="30"/>
  <c r="T55" i="30"/>
  <c r="T333" i="30"/>
  <c r="T125" i="30"/>
  <c r="T300" i="30"/>
  <c r="T116" i="30"/>
  <c r="T251" i="30"/>
  <c r="T62" i="30"/>
  <c r="T274" i="30"/>
  <c r="T393" i="30"/>
  <c r="T329" i="30"/>
  <c r="T265" i="30"/>
  <c r="T201" i="30"/>
  <c r="T137" i="30"/>
  <c r="T81" i="30"/>
  <c r="T229" i="30"/>
  <c r="T220" i="30"/>
  <c r="T227" i="30"/>
  <c r="T170" i="30"/>
  <c r="T352" i="30"/>
  <c r="T288" i="30"/>
  <c r="T224" i="30"/>
  <c r="T160" i="30"/>
  <c r="T96" i="30"/>
  <c r="T389" i="30"/>
  <c r="T197" i="30"/>
  <c r="T340" i="30"/>
  <c r="T140" i="30"/>
  <c r="T307" i="30"/>
  <c r="T123" i="30"/>
  <c r="T290" i="30"/>
  <c r="T45" i="30"/>
  <c r="T383" i="30"/>
  <c r="T319" i="30"/>
  <c r="T255" i="30"/>
  <c r="T191" i="30"/>
  <c r="T127" i="30"/>
  <c r="T80" i="30"/>
  <c r="T141" i="30"/>
  <c r="T124" i="30"/>
  <c r="T131" i="30"/>
  <c r="T178" i="30"/>
  <c r="T366" i="30"/>
  <c r="T302" i="30"/>
  <c r="T238" i="30"/>
  <c r="T174" i="30"/>
  <c r="T110" i="30"/>
  <c r="T71" i="30"/>
  <c r="T301" i="30"/>
  <c r="T109" i="30"/>
  <c r="T284" i="30"/>
  <c r="T100" i="30"/>
  <c r="T235" i="30"/>
  <c r="T46" i="30"/>
  <c r="T250" i="30"/>
  <c r="T385" i="30"/>
  <c r="T321" i="30"/>
  <c r="T257" i="30"/>
  <c r="T193" i="30"/>
  <c r="T129" i="30"/>
  <c r="T54" i="30"/>
  <c r="T181" i="30"/>
  <c r="T180" i="30"/>
  <c r="T179" i="30"/>
  <c r="T130" i="30"/>
  <c r="T344" i="30"/>
  <c r="T280" i="30"/>
  <c r="T216" i="30"/>
  <c r="T152" i="30"/>
  <c r="T88" i="30"/>
  <c r="T357" i="30"/>
  <c r="T165" i="30"/>
  <c r="T308" i="30"/>
  <c r="T108" i="30"/>
  <c r="T291" i="30"/>
  <c r="T107" i="30"/>
  <c r="T258" i="30"/>
  <c r="T400" i="30"/>
  <c r="T375" i="30"/>
  <c r="T311" i="30"/>
  <c r="T119" i="30"/>
  <c r="T57" i="30"/>
  <c r="T56" i="30"/>
  <c r="T146" i="30"/>
  <c r="T294" i="30"/>
  <c r="T166" i="30"/>
  <c r="T252" i="30"/>
  <c r="T149" i="30"/>
  <c r="T336" i="30"/>
  <c r="T76" i="30"/>
  <c r="T133" i="30"/>
  <c r="T259" i="30"/>
  <c r="T234" i="30"/>
  <c r="T303" i="30"/>
  <c r="T175" i="30"/>
  <c r="T44" i="30"/>
  <c r="T72" i="30"/>
  <c r="T350" i="30"/>
  <c r="T222" i="30"/>
  <c r="T94" i="30"/>
  <c r="T253" i="30"/>
  <c r="T387" i="30"/>
  <c r="T195" i="30"/>
  <c r="T369" i="30"/>
  <c r="T241" i="30"/>
  <c r="T113" i="30"/>
  <c r="T101" i="30"/>
  <c r="T90" i="30"/>
  <c r="T264" i="30"/>
  <c r="T67" i="30"/>
  <c r="T117" i="30"/>
  <c r="T243" i="30"/>
  <c r="T210" i="30"/>
  <c r="T295" i="30"/>
  <c r="T167" i="30"/>
  <c r="T365" i="30"/>
  <c r="T386" i="30"/>
  <c r="T214" i="30"/>
  <c r="T86" i="30"/>
  <c r="T237" i="30"/>
  <c r="T347" i="30"/>
  <c r="T163" i="30"/>
  <c r="T370" i="30"/>
  <c r="T233" i="30"/>
  <c r="T169" i="30"/>
  <c r="T68" i="30"/>
  <c r="T78" i="30"/>
  <c r="T320" i="30"/>
  <c r="T128" i="30"/>
  <c r="T61" i="30"/>
  <c r="T395" i="30"/>
  <c r="T186" i="30"/>
  <c r="T360" i="30"/>
  <c r="T159" i="30"/>
  <c r="T317" i="30"/>
  <c r="T354" i="30"/>
  <c r="T398" i="30"/>
  <c r="T206" i="30"/>
  <c r="S405" i="30"/>
  <c r="T405" i="30" s="1"/>
  <c r="C260" i="30" l="1"/>
  <c r="F249" i="17"/>
  <c r="E261" i="30" s="1"/>
  <c r="Y418" i="30"/>
  <c r="R15" i="30"/>
  <c r="R23" i="30" s="1"/>
  <c r="R407" i="30"/>
  <c r="U407" i="30"/>
  <c r="X407" i="30"/>
  <c r="AD407" i="30"/>
  <c r="B408" i="30"/>
  <c r="S406" i="30"/>
  <c r="T406" i="30" s="1"/>
  <c r="E249" i="17" l="1"/>
  <c r="Y419" i="30"/>
  <c r="R24" i="30"/>
  <c r="R27" i="30"/>
  <c r="S27" i="30" s="1"/>
  <c r="R28" i="30"/>
  <c r="R26" i="30"/>
  <c r="R408" i="30"/>
  <c r="U408" i="30"/>
  <c r="X408" i="30"/>
  <c r="AD408" i="30"/>
  <c r="B409" i="30"/>
  <c r="S407" i="30"/>
  <c r="T407" i="30" s="1"/>
  <c r="S15" i="30"/>
  <c r="S23" i="30" s="1"/>
  <c r="R16" i="30"/>
  <c r="C261" i="30" l="1"/>
  <c r="F250" i="17"/>
  <c r="E262" i="30" s="1"/>
  <c r="Y420" i="30"/>
  <c r="S26" i="30"/>
  <c r="R29" i="30"/>
  <c r="S28" i="30"/>
  <c r="R409" i="30"/>
  <c r="U409" i="30"/>
  <c r="X409" i="30"/>
  <c r="AD409" i="30"/>
  <c r="B410" i="30"/>
  <c r="S408" i="30"/>
  <c r="T408" i="30" s="1"/>
  <c r="E250" i="17" l="1"/>
  <c r="Y421" i="30"/>
  <c r="R410" i="30"/>
  <c r="U410" i="30"/>
  <c r="AD410" i="30"/>
  <c r="X410" i="30"/>
  <c r="B411" i="30"/>
  <c r="S409" i="30"/>
  <c r="T409" i="30" s="1"/>
  <c r="F251" i="17" l="1"/>
  <c r="E263" i="30" s="1"/>
  <c r="E251" i="17"/>
  <c r="C262" i="30"/>
  <c r="Y422" i="30"/>
  <c r="R411" i="30"/>
  <c r="U411" i="30"/>
  <c r="X411" i="30"/>
  <c r="AD411" i="30"/>
  <c r="B412" i="30"/>
  <c r="S410" i="30"/>
  <c r="T410" i="30" s="1"/>
  <c r="F252" i="17" l="1"/>
  <c r="E264" i="30" s="1"/>
  <c r="C263" i="30"/>
  <c r="E252" i="17"/>
  <c r="Y423" i="30"/>
  <c r="R412" i="30"/>
  <c r="U412" i="30"/>
  <c r="X412" i="30"/>
  <c r="AD412" i="30"/>
  <c r="B413" i="30"/>
  <c r="S411" i="30"/>
  <c r="T411" i="30" s="1"/>
  <c r="C264" i="30" l="1"/>
  <c r="F253" i="17"/>
  <c r="E265" i="30" s="1"/>
  <c r="E253" i="17"/>
  <c r="C265" i="30" s="1"/>
  <c r="Y424" i="30"/>
  <c r="R413" i="30"/>
  <c r="U413" i="30"/>
  <c r="AD413" i="30"/>
  <c r="X413" i="30"/>
  <c r="Z413" i="30" s="1"/>
  <c r="B414" i="30"/>
  <c r="S412" i="30"/>
  <c r="T412" i="30" s="1"/>
  <c r="F254" i="17" l="1"/>
  <c r="E266" i="30" s="1"/>
  <c r="Y425" i="30"/>
  <c r="E254" i="17"/>
  <c r="U414" i="30"/>
  <c r="R414" i="30"/>
  <c r="AD414" i="30"/>
  <c r="X414" i="30"/>
  <c r="Z414" i="30" s="1"/>
  <c r="B415" i="30"/>
  <c r="S413" i="30"/>
  <c r="T413" i="30" s="1"/>
  <c r="Y426" i="30" l="1"/>
  <c r="C266" i="30"/>
  <c r="F255" i="17"/>
  <c r="E267" i="30" s="1"/>
  <c r="S414" i="30"/>
  <c r="T414" i="30" s="1"/>
  <c r="R415" i="30"/>
  <c r="U415" i="30"/>
  <c r="AD415" i="30"/>
  <c r="X415" i="30"/>
  <c r="Z415" i="30" s="1"/>
  <c r="B416" i="30"/>
  <c r="Y427" i="30" l="1"/>
  <c r="E255" i="17"/>
  <c r="S415" i="30"/>
  <c r="T415" i="30" s="1"/>
  <c r="U416" i="30"/>
  <c r="R416" i="30"/>
  <c r="X416" i="30"/>
  <c r="Z416" i="30" s="1"/>
  <c r="AD416" i="30"/>
  <c r="B417" i="30"/>
  <c r="Y428" i="30" l="1"/>
  <c r="C267" i="30"/>
  <c r="F256" i="17"/>
  <c r="E268" i="30" s="1"/>
  <c r="U417" i="30"/>
  <c r="R417" i="30"/>
  <c r="X417" i="30"/>
  <c r="Z417" i="30" s="1"/>
  <c r="AD417" i="30"/>
  <c r="B418" i="30"/>
  <c r="S416" i="30"/>
  <c r="T416" i="30" s="1"/>
  <c r="Y429" i="30" l="1"/>
  <c r="E256" i="17"/>
  <c r="S417" i="30"/>
  <c r="T417" i="30" s="1"/>
  <c r="R418" i="30"/>
  <c r="U418" i="30"/>
  <c r="AD418" i="30"/>
  <c r="X418" i="30"/>
  <c r="Z418" i="30" s="1"/>
  <c r="B419" i="30"/>
  <c r="C268" i="30" l="1"/>
  <c r="F257" i="17"/>
  <c r="E269" i="30" s="1"/>
  <c r="Y430" i="30"/>
  <c r="S418" i="30"/>
  <c r="T418" i="30" s="1"/>
  <c r="R419" i="30"/>
  <c r="U419" i="30"/>
  <c r="X419" i="30"/>
  <c r="Z419" i="30" s="1"/>
  <c r="AD419" i="30"/>
  <c r="B420" i="30"/>
  <c r="E257" i="17" l="1"/>
  <c r="C269" i="30" s="1"/>
  <c r="Y431" i="30"/>
  <c r="S419" i="30"/>
  <c r="T419" i="30" s="1"/>
  <c r="U420" i="30"/>
  <c r="R420" i="30"/>
  <c r="AD420" i="30"/>
  <c r="X420" i="30"/>
  <c r="Z420" i="30" s="1"/>
  <c r="B421" i="30"/>
  <c r="F258" i="17" l="1"/>
  <c r="E270" i="30" s="1"/>
  <c r="E258" i="17"/>
  <c r="Y432" i="30"/>
  <c r="S420" i="30"/>
  <c r="T420" i="30" s="1"/>
  <c r="R421" i="30"/>
  <c r="U421" i="30"/>
  <c r="X421" i="30"/>
  <c r="Z421" i="30" s="1"/>
  <c r="AD421" i="30"/>
  <c r="B422" i="30"/>
  <c r="Y433" i="30" l="1"/>
  <c r="C270" i="30"/>
  <c r="F259" i="17"/>
  <c r="E271" i="30" s="1"/>
  <c r="R422" i="30"/>
  <c r="U422" i="30"/>
  <c r="AD422" i="30"/>
  <c r="X422" i="30"/>
  <c r="Z422" i="30" s="1"/>
  <c r="B423" i="30"/>
  <c r="S421" i="30"/>
  <c r="T421" i="30" s="1"/>
  <c r="E259" i="17" l="1"/>
  <c r="Y434" i="30"/>
  <c r="R423" i="30"/>
  <c r="U423" i="30"/>
  <c r="X423" i="30"/>
  <c r="Z423" i="30" s="1"/>
  <c r="AD423" i="30"/>
  <c r="B424" i="30"/>
  <c r="S422" i="30"/>
  <c r="T422" i="30" s="1"/>
  <c r="Y435" i="30" l="1"/>
  <c r="F260" i="17"/>
  <c r="E272" i="30" s="1"/>
  <c r="C271" i="30"/>
  <c r="R424" i="30"/>
  <c r="U424" i="30"/>
  <c r="AD424" i="30"/>
  <c r="X424" i="30"/>
  <c r="Z424" i="30" s="1"/>
  <c r="B425" i="30"/>
  <c r="S423" i="30"/>
  <c r="T423" i="30" s="1"/>
  <c r="E260" i="17" l="1"/>
  <c r="Y436" i="30"/>
  <c r="R425" i="30"/>
  <c r="U425" i="30"/>
  <c r="X425" i="30"/>
  <c r="Z425" i="30" s="1"/>
  <c r="AD425" i="30"/>
  <c r="B426" i="30"/>
  <c r="S424" i="30"/>
  <c r="T424" i="30" s="1"/>
  <c r="F261" i="17" l="1"/>
  <c r="E273" i="30" s="1"/>
  <c r="C272" i="30"/>
  <c r="E261" i="17"/>
  <c r="R426" i="30"/>
  <c r="U426" i="30"/>
  <c r="X426" i="30"/>
  <c r="Z426" i="30" s="1"/>
  <c r="AD426" i="30"/>
  <c r="B427" i="30"/>
  <c r="S425" i="30"/>
  <c r="T425" i="30" s="1"/>
  <c r="F262" i="17" l="1"/>
  <c r="E274" i="30" s="1"/>
  <c r="C273" i="30"/>
  <c r="E262" i="17"/>
  <c r="U427" i="30"/>
  <c r="R427" i="30"/>
  <c r="X427" i="30"/>
  <c r="Z427" i="30" s="1"/>
  <c r="AD427" i="30"/>
  <c r="B428" i="30"/>
  <c r="S426" i="30"/>
  <c r="T426" i="30" s="1"/>
  <c r="C274" i="30" l="1"/>
  <c r="F263" i="17"/>
  <c r="E275" i="30" s="1"/>
  <c r="R428" i="30"/>
  <c r="U428" i="30"/>
  <c r="X428" i="30"/>
  <c r="Z428" i="30" s="1"/>
  <c r="AD428" i="30"/>
  <c r="B429" i="30"/>
  <c r="S427" i="30"/>
  <c r="T427" i="30" s="1"/>
  <c r="E263" i="17" l="1"/>
  <c r="R429" i="30"/>
  <c r="U429" i="30"/>
  <c r="AD429" i="30"/>
  <c r="X429" i="30"/>
  <c r="Z429" i="30" s="1"/>
  <c r="B430" i="30"/>
  <c r="S428" i="30"/>
  <c r="T428" i="30" s="1"/>
  <c r="F264" i="17" l="1"/>
  <c r="E276" i="30" s="1"/>
  <c r="C275" i="30"/>
  <c r="E264" i="17"/>
  <c r="R430" i="30"/>
  <c r="U430" i="30"/>
  <c r="AD430" i="30"/>
  <c r="X430" i="30"/>
  <c r="Z430" i="30" s="1"/>
  <c r="B431" i="30"/>
  <c r="S429" i="30"/>
  <c r="T429" i="30" s="1"/>
  <c r="F265" i="17" l="1"/>
  <c r="E277" i="30" s="1"/>
  <c r="C276" i="30"/>
  <c r="E265" i="17"/>
  <c r="R431" i="30"/>
  <c r="U431" i="30"/>
  <c r="X431" i="30"/>
  <c r="Z431" i="30" s="1"/>
  <c r="AD431" i="30"/>
  <c r="B432" i="30"/>
  <c r="S430" i="30"/>
  <c r="T430" i="30" s="1"/>
  <c r="F266" i="17" l="1"/>
  <c r="E278" i="30" s="1"/>
  <c r="E266" i="17"/>
  <c r="C277" i="30"/>
  <c r="S431" i="30"/>
  <c r="T431" i="30" s="1"/>
  <c r="R432" i="30"/>
  <c r="U432" i="30"/>
  <c r="X432" i="30"/>
  <c r="Z432" i="30" s="1"/>
  <c r="AD432" i="30"/>
  <c r="B433" i="30"/>
  <c r="C278" i="30" l="1"/>
  <c r="F267" i="17"/>
  <c r="E279" i="30" s="1"/>
  <c r="E267" i="17"/>
  <c r="R433" i="30"/>
  <c r="U433" i="30"/>
  <c r="X433" i="30"/>
  <c r="Z433" i="30" s="1"/>
  <c r="AD433" i="30"/>
  <c r="B434" i="30"/>
  <c r="S432" i="30"/>
  <c r="T432" i="30" s="1"/>
  <c r="F268" i="17" l="1"/>
  <c r="E280" i="30" s="1"/>
  <c r="C279" i="30"/>
  <c r="E268" i="17"/>
  <c r="R434" i="30"/>
  <c r="U434" i="30"/>
  <c r="X434" i="30"/>
  <c r="Z434" i="30" s="1"/>
  <c r="AD434" i="30"/>
  <c r="B435" i="30"/>
  <c r="S433" i="30"/>
  <c r="T433" i="30" s="1"/>
  <c r="C280" i="30" l="1"/>
  <c r="E401" i="30" s="1"/>
  <c r="C401" i="30" s="1"/>
  <c r="E402" i="30" s="1"/>
  <c r="C402" i="30" s="1"/>
  <c r="E403" i="30" s="1"/>
  <c r="C403" i="30" s="1"/>
  <c r="E404" i="30" s="1"/>
  <c r="C404" i="30" s="1"/>
  <c r="E405" i="30" s="1"/>
  <c r="C405" i="30" s="1"/>
  <c r="E406" i="30" s="1"/>
  <c r="C406" i="30" s="1"/>
  <c r="E407" i="30" s="1"/>
  <c r="C407" i="30" s="1"/>
  <c r="F269" i="17"/>
  <c r="E281" i="30" s="1"/>
  <c r="U435" i="30"/>
  <c r="R435" i="30"/>
  <c r="X435" i="30"/>
  <c r="Z435" i="30" s="1"/>
  <c r="AD435" i="30"/>
  <c r="B436" i="30"/>
  <c r="S434" i="30"/>
  <c r="T434" i="30" s="1"/>
  <c r="E269" i="17" l="1"/>
  <c r="Y410" i="30"/>
  <c r="U436" i="30"/>
  <c r="R436" i="30"/>
  <c r="Y407" i="30" s="1"/>
  <c r="X436" i="30"/>
  <c r="Z436" i="30" s="1"/>
  <c r="AD436" i="30"/>
  <c r="B437" i="30"/>
  <c r="B438" i="30" s="1"/>
  <c r="B439" i="30" s="1"/>
  <c r="B440" i="30" s="1"/>
  <c r="B441" i="30" s="1"/>
  <c r="B442" i="30" s="1"/>
  <c r="B443" i="30" s="1"/>
  <c r="B444" i="30" s="1"/>
  <c r="B445" i="30" s="1"/>
  <c r="B446" i="30" s="1"/>
  <c r="B447" i="30" s="1"/>
  <c r="B448" i="30" s="1"/>
  <c r="B449" i="30" s="1"/>
  <c r="B450" i="30" s="1"/>
  <c r="B451" i="30" s="1"/>
  <c r="B452" i="30" s="1"/>
  <c r="B453" i="30" s="1"/>
  <c r="B454" i="30" s="1"/>
  <c r="B455" i="30" s="1"/>
  <c r="B456" i="30" s="1"/>
  <c r="B457" i="30" s="1"/>
  <c r="B458" i="30" s="1"/>
  <c r="B459" i="30" s="1"/>
  <c r="B460" i="30" s="1"/>
  <c r="S435" i="30"/>
  <c r="T435" i="30" s="1"/>
  <c r="E408" i="30"/>
  <c r="C408" i="30" s="1"/>
  <c r="Y409" i="30" l="1"/>
  <c r="Y411" i="30"/>
  <c r="C281" i="30"/>
  <c r="F270" i="17"/>
  <c r="E282" i="30" s="1"/>
  <c r="E270" i="17"/>
  <c r="Y99" i="30"/>
  <c r="Z99" i="30" s="1"/>
  <c r="Y87" i="30"/>
  <c r="Z87" i="30" s="1"/>
  <c r="Y58" i="30"/>
  <c r="Z58" i="30" s="1"/>
  <c r="Y113" i="30"/>
  <c r="Z113" i="30" s="1"/>
  <c r="Y105" i="30"/>
  <c r="Z105" i="30" s="1"/>
  <c r="Y153" i="30"/>
  <c r="Y96" i="30"/>
  <c r="Z96" i="30" s="1"/>
  <c r="Y77" i="30"/>
  <c r="Z77" i="30" s="1"/>
  <c r="Y97" i="30"/>
  <c r="Z97" i="30" s="1"/>
  <c r="Y67" i="30"/>
  <c r="Z67" i="30" s="1"/>
  <c r="Y90" i="30"/>
  <c r="Z90" i="30" s="1"/>
  <c r="Y93" i="30"/>
  <c r="Z93" i="30" s="1"/>
  <c r="Y89" i="30"/>
  <c r="Z89" i="30" s="1"/>
  <c r="Y75" i="30"/>
  <c r="Y85" i="30"/>
  <c r="Z85" i="30" s="1"/>
  <c r="Y91" i="30"/>
  <c r="Z91" i="30" s="1"/>
  <c r="Y70" i="30"/>
  <c r="Z70" i="30" s="1"/>
  <c r="Y84" i="30"/>
  <c r="Z84" i="30" s="1"/>
  <c r="Y71" i="30"/>
  <c r="Z71" i="30" s="1"/>
  <c r="Y66" i="30"/>
  <c r="Z66" i="30" s="1"/>
  <c r="Y68" i="30"/>
  <c r="Z68" i="30" s="1"/>
  <c r="Y111" i="30"/>
  <c r="Y104" i="30"/>
  <c r="Z104" i="30" s="1"/>
  <c r="Y94" i="30"/>
  <c r="Z94" i="30" s="1"/>
  <c r="Y78" i="30"/>
  <c r="Z78" i="30" s="1"/>
  <c r="Y107" i="30"/>
  <c r="Z107" i="30" s="1"/>
  <c r="Y54" i="30"/>
  <c r="Z54" i="30" s="1"/>
  <c r="Y79" i="30"/>
  <c r="Z79" i="30" s="1"/>
  <c r="Y69" i="30"/>
  <c r="Z69" i="30" s="1"/>
  <c r="Y53" i="30"/>
  <c r="Y110" i="30"/>
  <c r="Z110" i="30" s="1"/>
  <c r="Y60" i="30"/>
  <c r="Z60" i="30" s="1"/>
  <c r="Y106" i="30"/>
  <c r="Z106" i="30" s="1"/>
  <c r="Y86" i="30"/>
  <c r="Z86" i="30" s="1"/>
  <c r="Y108" i="30"/>
  <c r="Z108" i="30" s="1"/>
  <c r="Y83" i="30"/>
  <c r="Z83" i="30" s="1"/>
  <c r="Y65" i="30"/>
  <c r="Z65" i="30" s="1"/>
  <c r="Y57" i="30"/>
  <c r="Y72" i="30"/>
  <c r="Z72" i="30" s="1"/>
  <c r="Y62" i="30"/>
  <c r="Z62" i="30" s="1"/>
  <c r="Y59" i="30"/>
  <c r="Z59" i="30" s="1"/>
  <c r="Y114" i="30"/>
  <c r="Z114" i="30" s="1"/>
  <c r="Y74" i="30"/>
  <c r="Z74" i="30" s="1"/>
  <c r="Y80" i="30"/>
  <c r="Z80" i="30" s="1"/>
  <c r="Y102" i="30"/>
  <c r="Z102" i="30" s="1"/>
  <c r="Y61" i="30"/>
  <c r="Y92" i="30"/>
  <c r="Z92" i="30" s="1"/>
  <c r="Y82" i="30"/>
  <c r="Z82" i="30" s="1"/>
  <c r="Y55" i="30"/>
  <c r="Z55" i="30" s="1"/>
  <c r="Y95" i="30"/>
  <c r="Z95" i="30" s="1"/>
  <c r="Y73" i="30"/>
  <c r="Z73" i="30" s="1"/>
  <c r="Y88" i="30"/>
  <c r="Z88" i="30" s="1"/>
  <c r="Y109" i="30"/>
  <c r="Z109" i="30" s="1"/>
  <c r="Y81" i="30"/>
  <c r="Y112" i="30"/>
  <c r="Z112" i="30" s="1"/>
  <c r="Y63" i="30"/>
  <c r="Z63" i="30" s="1"/>
  <c r="Y100" i="30"/>
  <c r="Z100" i="30" s="1"/>
  <c r="Y98" i="30"/>
  <c r="Z98" i="30" s="1"/>
  <c r="Y56" i="30"/>
  <c r="Z56" i="30" s="1"/>
  <c r="Y101" i="30"/>
  <c r="Z101" i="30" s="1"/>
  <c r="Y116" i="30"/>
  <c r="Z116" i="30" s="1"/>
  <c r="Y76" i="30"/>
  <c r="Y103" i="30"/>
  <c r="Z103" i="30" s="1"/>
  <c r="Y157" i="30"/>
  <c r="Z157" i="30" s="1"/>
  <c r="Y64" i="30"/>
  <c r="Z64" i="30" s="1"/>
  <c r="Y117" i="30"/>
  <c r="Z117" i="30" s="1"/>
  <c r="Y119" i="30"/>
  <c r="Z119" i="30" s="1"/>
  <c r="Y115" i="30"/>
  <c r="Z115" i="30" s="1"/>
  <c r="Y118" i="30"/>
  <c r="Z118" i="30" s="1"/>
  <c r="Y120" i="30"/>
  <c r="Y122" i="30"/>
  <c r="Z122" i="30" s="1"/>
  <c r="Y123" i="30"/>
  <c r="Z123" i="30" s="1"/>
  <c r="Y124" i="30"/>
  <c r="Z124" i="30" s="1"/>
  <c r="Y125" i="30"/>
  <c r="Z125" i="30" s="1"/>
  <c r="Y121" i="30"/>
  <c r="Z121" i="30" s="1"/>
  <c r="Y126" i="30"/>
  <c r="Z126" i="30" s="1"/>
  <c r="Y130" i="30"/>
  <c r="Z130" i="30" s="1"/>
  <c r="Y127" i="30"/>
  <c r="Y128" i="30"/>
  <c r="Z128" i="30" s="1"/>
  <c r="Y129" i="30"/>
  <c r="Z129" i="30" s="1"/>
  <c r="Y132" i="30"/>
  <c r="Z132" i="30" s="1"/>
  <c r="Y131" i="30"/>
  <c r="Z131" i="30" s="1"/>
  <c r="Y136" i="30"/>
  <c r="Z136" i="30" s="1"/>
  <c r="Y134" i="30"/>
  <c r="Z134" i="30" s="1"/>
  <c r="Y133" i="30"/>
  <c r="Z133" i="30" s="1"/>
  <c r="Y135" i="30"/>
  <c r="Y137" i="30"/>
  <c r="Z137" i="30" s="1"/>
  <c r="Y138" i="30"/>
  <c r="Z138" i="30" s="1"/>
  <c r="Y140" i="30"/>
  <c r="Z140" i="30" s="1"/>
  <c r="Y139" i="30"/>
  <c r="Z139" i="30" s="1"/>
  <c r="Y142" i="30"/>
  <c r="Z142" i="30" s="1"/>
  <c r="Y141" i="30"/>
  <c r="Z141" i="30" s="1"/>
  <c r="Y145" i="30"/>
  <c r="Z145" i="30" s="1"/>
  <c r="Y143" i="30"/>
  <c r="Y146" i="30"/>
  <c r="Z146" i="30" s="1"/>
  <c r="Y144" i="30"/>
  <c r="Z144" i="30" s="1"/>
  <c r="Y147" i="30"/>
  <c r="Z147" i="30" s="1"/>
  <c r="Y148" i="30"/>
  <c r="Z148" i="30" s="1"/>
  <c r="Y151" i="30"/>
  <c r="Z151" i="30" s="1"/>
  <c r="Y150" i="30"/>
  <c r="Z150" i="30" s="1"/>
  <c r="Y154" i="30"/>
  <c r="Z154" i="30" s="1"/>
  <c r="Y155" i="30"/>
  <c r="Y152" i="30"/>
  <c r="Z152" i="30" s="1"/>
  <c r="Y149" i="30"/>
  <c r="Z149" i="30" s="1"/>
  <c r="Y156" i="30"/>
  <c r="Z156" i="30" s="1"/>
  <c r="Y158" i="30"/>
  <c r="Z158" i="30" s="1"/>
  <c r="Y161" i="30"/>
  <c r="Z161" i="30" s="1"/>
  <c r="Y159" i="30"/>
  <c r="Z159" i="30" s="1"/>
  <c r="Y160" i="30"/>
  <c r="Z160" i="30" s="1"/>
  <c r="Y164" i="30"/>
  <c r="Y163" i="30"/>
  <c r="Z163" i="30" s="1"/>
  <c r="Y162" i="30"/>
  <c r="Z162" i="30" s="1"/>
  <c r="Y166" i="30"/>
  <c r="Z166" i="30" s="1"/>
  <c r="Y167" i="30"/>
  <c r="Z167" i="30" s="1"/>
  <c r="Y168" i="30"/>
  <c r="Z168" i="30" s="1"/>
  <c r="Y165" i="30"/>
  <c r="Z165" i="30" s="1"/>
  <c r="Y171" i="30"/>
  <c r="Z171" i="30" s="1"/>
  <c r="Y170" i="30"/>
  <c r="Y169" i="30"/>
  <c r="Z169" i="30" s="1"/>
  <c r="Y172" i="30"/>
  <c r="Z172" i="30" s="1"/>
  <c r="Y173" i="30"/>
  <c r="Z173" i="30" s="1"/>
  <c r="Y176" i="30"/>
  <c r="Z176" i="30" s="1"/>
  <c r="Y174" i="30"/>
  <c r="Z174" i="30" s="1"/>
  <c r="Y178" i="30"/>
  <c r="Z178" i="30" s="1"/>
  <c r="Y175" i="30"/>
  <c r="Z175" i="30" s="1"/>
  <c r="Y180" i="30"/>
  <c r="Y177" i="30"/>
  <c r="Z177" i="30" s="1"/>
  <c r="Y182" i="30"/>
  <c r="Z182" i="30" s="1"/>
  <c r="Y179" i="30"/>
  <c r="Z179" i="30" s="1"/>
  <c r="Y183" i="30"/>
  <c r="Z183" i="30" s="1"/>
  <c r="Y181" i="30"/>
  <c r="Z181" i="30" s="1"/>
  <c r="Y186" i="30"/>
  <c r="Z186" i="30" s="1"/>
  <c r="Y185" i="30"/>
  <c r="Z185" i="30" s="1"/>
  <c r="Y184" i="30"/>
  <c r="Y189" i="30"/>
  <c r="Z189" i="30" s="1"/>
  <c r="Y187" i="30"/>
  <c r="Z187" i="30" s="1"/>
  <c r="Y188" i="30"/>
  <c r="Z188" i="30" s="1"/>
  <c r="Y193" i="30"/>
  <c r="Z193" i="30" s="1"/>
  <c r="Y192" i="30"/>
  <c r="Z192" i="30" s="1"/>
  <c r="Y190" i="30"/>
  <c r="Z190" i="30" s="1"/>
  <c r="Y191" i="30"/>
  <c r="Z191" i="30" s="1"/>
  <c r="Y194" i="30"/>
  <c r="Y196" i="30"/>
  <c r="Z196" i="30" s="1"/>
  <c r="Y198" i="30"/>
  <c r="Z198" i="30" s="1"/>
  <c r="Y195" i="30"/>
  <c r="Z195" i="30" s="1"/>
  <c r="Y199" i="30"/>
  <c r="Z199" i="30" s="1"/>
  <c r="Y197" i="30"/>
  <c r="Z197" i="30" s="1"/>
  <c r="Y201" i="30"/>
  <c r="Z201" i="30" s="1"/>
  <c r="Y200" i="30"/>
  <c r="Z200" i="30" s="1"/>
  <c r="Y204" i="30"/>
  <c r="Y206" i="30"/>
  <c r="Z206" i="30" s="1"/>
  <c r="Y203" i="30"/>
  <c r="Z203" i="30" s="1"/>
  <c r="Y202" i="30"/>
  <c r="Z202" i="30" s="1"/>
  <c r="Y205" i="30"/>
  <c r="Z205" i="30" s="1"/>
  <c r="Y208" i="30"/>
  <c r="Z208" i="30" s="1"/>
  <c r="Y207" i="30"/>
  <c r="Z207" i="30" s="1"/>
  <c r="Y210" i="30"/>
  <c r="Z210" i="30" s="1"/>
  <c r="Y211" i="30"/>
  <c r="Y209" i="30"/>
  <c r="Z209" i="30" s="1"/>
  <c r="Y213" i="30"/>
  <c r="Z213" i="30" s="1"/>
  <c r="Y212" i="30"/>
  <c r="Z212" i="30" s="1"/>
  <c r="Y216" i="30"/>
  <c r="Z216" i="30" s="1"/>
  <c r="Y214" i="30"/>
  <c r="Z214" i="30" s="1"/>
  <c r="Y218" i="30"/>
  <c r="Z218" i="30" s="1"/>
  <c r="Y215" i="30"/>
  <c r="Z215" i="30" s="1"/>
  <c r="Y219" i="30"/>
  <c r="Y217" i="30"/>
  <c r="Y220" i="30"/>
  <c r="Z220" i="30" s="1"/>
  <c r="Y223" i="30"/>
  <c r="Z223" i="30" s="1"/>
  <c r="Y221" i="30"/>
  <c r="Z221" i="30" s="1"/>
  <c r="Y225" i="30"/>
  <c r="Z225" i="30" s="1"/>
  <c r="Y222" i="30"/>
  <c r="Z222" i="30" s="1"/>
  <c r="Y224" i="30"/>
  <c r="Z224" i="30" s="1"/>
  <c r="Y226" i="30"/>
  <c r="Y228" i="30"/>
  <c r="Z228" i="30" s="1"/>
  <c r="Y227" i="30"/>
  <c r="Z227" i="30" s="1"/>
  <c r="Y230" i="30"/>
  <c r="Z230" i="30" s="1"/>
  <c r="Y229" i="30"/>
  <c r="Z229" i="30" s="1"/>
  <c r="Y234" i="30"/>
  <c r="Z234" i="30" s="1"/>
  <c r="Y231" i="30"/>
  <c r="Z231" i="30" s="1"/>
  <c r="Y232" i="30"/>
  <c r="Z232" i="30" s="1"/>
  <c r="Y233" i="30"/>
  <c r="Y235" i="30"/>
  <c r="Z235" i="30" s="1"/>
  <c r="Y236" i="30"/>
  <c r="Z236" i="30" s="1"/>
  <c r="Y237" i="30"/>
  <c r="Z237" i="30" s="1"/>
  <c r="Y239" i="30"/>
  <c r="Z239" i="30" s="1"/>
  <c r="Y240" i="30"/>
  <c r="Z240" i="30" s="1"/>
  <c r="Y238" i="30"/>
  <c r="Z238" i="30" s="1"/>
  <c r="Y243" i="30"/>
  <c r="Z243" i="30" s="1"/>
  <c r="Y241" i="30"/>
  <c r="Y242" i="30"/>
  <c r="Z242" i="30" s="1"/>
  <c r="Y244" i="30"/>
  <c r="Z244" i="30" s="1"/>
  <c r="Y245" i="30"/>
  <c r="Z245" i="30" s="1"/>
  <c r="Y246" i="30"/>
  <c r="Z246" i="30" s="1"/>
  <c r="Y249" i="30"/>
  <c r="Z249" i="30" s="1"/>
  <c r="Y247" i="30"/>
  <c r="Z247" i="30" s="1"/>
  <c r="Y248" i="30"/>
  <c r="Z248" i="30" s="1"/>
  <c r="Y252" i="30"/>
  <c r="Y253" i="30"/>
  <c r="Z253" i="30" s="1"/>
  <c r="Y251" i="30"/>
  <c r="Z251" i="30" s="1"/>
  <c r="Y250" i="30"/>
  <c r="Z250" i="30" s="1"/>
  <c r="Y257" i="30"/>
  <c r="Z257" i="30" s="1"/>
  <c r="Y254" i="30"/>
  <c r="Z254" i="30" s="1"/>
  <c r="Y256" i="30"/>
  <c r="Z256" i="30" s="1"/>
  <c r="Y255" i="30"/>
  <c r="Z255" i="30" s="1"/>
  <c r="Y259" i="30"/>
  <c r="Y258" i="30"/>
  <c r="Z258" i="30" s="1"/>
  <c r="Y261" i="30"/>
  <c r="Z261" i="30" s="1"/>
  <c r="Y260" i="30"/>
  <c r="Z260" i="30" s="1"/>
  <c r="Y262" i="30"/>
  <c r="Z262" i="30" s="1"/>
  <c r="Y263" i="30"/>
  <c r="Z263" i="30" s="1"/>
  <c r="Y264" i="30"/>
  <c r="Z264" i="30" s="1"/>
  <c r="Y267" i="30"/>
  <c r="Z267" i="30" s="1"/>
  <c r="Y265" i="30"/>
  <c r="Y266" i="30"/>
  <c r="Z266" i="30" s="1"/>
  <c r="Y269" i="30"/>
  <c r="Z269" i="30" s="1"/>
  <c r="Y271" i="30"/>
  <c r="Z271" i="30" s="1"/>
  <c r="Y268" i="30"/>
  <c r="Z268" i="30" s="1"/>
  <c r="Y270" i="30"/>
  <c r="Z270" i="30" s="1"/>
  <c r="Y272" i="30"/>
  <c r="Z272" i="30" s="1"/>
  <c r="Y273" i="30"/>
  <c r="Z273" i="30" s="1"/>
  <c r="Y274" i="30"/>
  <c r="Y275" i="30"/>
  <c r="Z275" i="30" s="1"/>
  <c r="Y278" i="30"/>
  <c r="Z278" i="30" s="1"/>
  <c r="Y276" i="30"/>
  <c r="Z276" i="30" s="1"/>
  <c r="Y277" i="30"/>
  <c r="Z277" i="30" s="1"/>
  <c r="Y281" i="30"/>
  <c r="Z281" i="30" s="1"/>
  <c r="Y280" i="30"/>
  <c r="Z280" i="30" s="1"/>
  <c r="Y279" i="30"/>
  <c r="Z279" i="30" s="1"/>
  <c r="Y284" i="30"/>
  <c r="Y282" i="30"/>
  <c r="Z282" i="30" s="1"/>
  <c r="Y283" i="30"/>
  <c r="Z283" i="30" s="1"/>
  <c r="Y287" i="30"/>
  <c r="Z287" i="30" s="1"/>
  <c r="Y286" i="30"/>
  <c r="Z286" i="30" s="1"/>
  <c r="Y285" i="30"/>
  <c r="Z285" i="30" s="1"/>
  <c r="Y291" i="30"/>
  <c r="Z291" i="30" s="1"/>
  <c r="Y288" i="30"/>
  <c r="Z288" i="30" s="1"/>
  <c r="Y289" i="30"/>
  <c r="Y294" i="30"/>
  <c r="Z294" i="30" s="1"/>
  <c r="Y290" i="30"/>
  <c r="Z290" i="30" s="1"/>
  <c r="Y293" i="30"/>
  <c r="Z293" i="30" s="1"/>
  <c r="Y292" i="30"/>
  <c r="Z292" i="30" s="1"/>
  <c r="Y296" i="30"/>
  <c r="Z296" i="30" s="1"/>
  <c r="Y297" i="30"/>
  <c r="Z297" i="30" s="1"/>
  <c r="Y295" i="30"/>
  <c r="Z295" i="30" s="1"/>
  <c r="Y299" i="30"/>
  <c r="Y300" i="30"/>
  <c r="Z300" i="30" s="1"/>
  <c r="Y298" i="30"/>
  <c r="Z298" i="30" s="1"/>
  <c r="Y303" i="30"/>
  <c r="Z303" i="30" s="1"/>
  <c r="Y301" i="30"/>
  <c r="Z301" i="30" s="1"/>
  <c r="Y302" i="30"/>
  <c r="Z302" i="30" s="1"/>
  <c r="Y306" i="30"/>
  <c r="Z306" i="30" s="1"/>
  <c r="Y304" i="30"/>
  <c r="Z304" i="30" s="1"/>
  <c r="Y305" i="30"/>
  <c r="Y307" i="30"/>
  <c r="Z307" i="30" s="1"/>
  <c r="Y308" i="30"/>
  <c r="Z308" i="30" s="1"/>
  <c r="Y312" i="30"/>
  <c r="Z312" i="30" s="1"/>
  <c r="Y310" i="30"/>
  <c r="Z310" i="30" s="1"/>
  <c r="Y311" i="30"/>
  <c r="Z311" i="30" s="1"/>
  <c r="Y309" i="30"/>
  <c r="Z309" i="30" s="1"/>
  <c r="Y316" i="30"/>
  <c r="Z316" i="30" s="1"/>
  <c r="Y314" i="30"/>
  <c r="Y313" i="30"/>
  <c r="Z313" i="30" s="1"/>
  <c r="Y315" i="30"/>
  <c r="Z315" i="30" s="1"/>
  <c r="Y319" i="30"/>
  <c r="Z319" i="30" s="1"/>
  <c r="Y317" i="30"/>
  <c r="Z317" i="30" s="1"/>
  <c r="Y318" i="30"/>
  <c r="Z318" i="30" s="1"/>
  <c r="Y320" i="30"/>
  <c r="Z320" i="30" s="1"/>
  <c r="Y321" i="30"/>
  <c r="Z321" i="30" s="1"/>
  <c r="Y322" i="30"/>
  <c r="Z322" i="30" s="1"/>
  <c r="Y323" i="30"/>
  <c r="Z323" i="30" s="1"/>
  <c r="Y324" i="30"/>
  <c r="Z324" i="30" s="1"/>
  <c r="Y325" i="30"/>
  <c r="Z325" i="30" s="1"/>
  <c r="Y327" i="30"/>
  <c r="Z327" i="30" s="1"/>
  <c r="Y329" i="30"/>
  <c r="Z329" i="30" s="1"/>
  <c r="Y326" i="30"/>
  <c r="Z326" i="30" s="1"/>
  <c r="Y328" i="30"/>
  <c r="Z328" i="30" s="1"/>
  <c r="Y331" i="30"/>
  <c r="Y330" i="30"/>
  <c r="Z330" i="30" s="1"/>
  <c r="Y332" i="30"/>
  <c r="Z332" i="30" s="1"/>
  <c r="Y333" i="30"/>
  <c r="Z333" i="30" s="1"/>
  <c r="Y334" i="30"/>
  <c r="Z334" i="30" s="1"/>
  <c r="Y335" i="30"/>
  <c r="Z335" i="30" s="1"/>
  <c r="Y336" i="30"/>
  <c r="Z336" i="30" s="1"/>
  <c r="Y337" i="30"/>
  <c r="Z337" i="30" s="1"/>
  <c r="Y338" i="30"/>
  <c r="Y339" i="30"/>
  <c r="Z339" i="30" s="1"/>
  <c r="Y340" i="30"/>
  <c r="Z340" i="30" s="1"/>
  <c r="Y344" i="30"/>
  <c r="Z344" i="30" s="1"/>
  <c r="Y341" i="30"/>
  <c r="Z341" i="30" s="1"/>
  <c r="Y342" i="30"/>
  <c r="Z342" i="30" s="1"/>
  <c r="Y343" i="30"/>
  <c r="Z343" i="30" s="1"/>
  <c r="Y348" i="30"/>
  <c r="Z348" i="30" s="1"/>
  <c r="Y345" i="30"/>
  <c r="Z345" i="30" s="1"/>
  <c r="Y346" i="30"/>
  <c r="Z346" i="30" s="1"/>
  <c r="Y347" i="30"/>
  <c r="Z347" i="30" s="1"/>
  <c r="Y351" i="30"/>
  <c r="Z351" i="30" s="1"/>
  <c r="Y352" i="30"/>
  <c r="Z352" i="30" s="1"/>
  <c r="Y350" i="30"/>
  <c r="Z350" i="30" s="1"/>
  <c r="Y349" i="30"/>
  <c r="Z349" i="30" s="1"/>
  <c r="Y353" i="30"/>
  <c r="Z353" i="30" s="1"/>
  <c r="Y355" i="30"/>
  <c r="Z355" i="30" s="1"/>
  <c r="Y354" i="30"/>
  <c r="Z354" i="30" s="1"/>
  <c r="Y356" i="30"/>
  <c r="Z356" i="30" s="1"/>
  <c r="Y357" i="30"/>
  <c r="Z357" i="30" s="1"/>
  <c r="Y360" i="30"/>
  <c r="Z360" i="30" s="1"/>
  <c r="Y358" i="30"/>
  <c r="Z358" i="30" s="1"/>
  <c r="Y359" i="30"/>
  <c r="Z359" i="30" s="1"/>
  <c r="Y363" i="30"/>
  <c r="Z363" i="30" s="1"/>
  <c r="Y364" i="30"/>
  <c r="Z364" i="30" s="1"/>
  <c r="Y362" i="30"/>
  <c r="Z362" i="30" s="1"/>
  <c r="Y361" i="30"/>
  <c r="Z361" i="30" s="1"/>
  <c r="Y366" i="30"/>
  <c r="Z366" i="30" s="1"/>
  <c r="Y368" i="30"/>
  <c r="Z368" i="30" s="1"/>
  <c r="Y365" i="30"/>
  <c r="Z365" i="30" s="1"/>
  <c r="Y370" i="30"/>
  <c r="Z370" i="30" s="1"/>
  <c r="Y367" i="30"/>
  <c r="Z367" i="30" s="1"/>
  <c r="Y372" i="30"/>
  <c r="Z372" i="30" s="1"/>
  <c r="Y369" i="30"/>
  <c r="Z369" i="30" s="1"/>
  <c r="Y412" i="30"/>
  <c r="Z412" i="30" s="1"/>
  <c r="Y374" i="30"/>
  <c r="Z374" i="30" s="1"/>
  <c r="Y371" i="30"/>
  <c r="Z371" i="30" s="1"/>
  <c r="Y376" i="30"/>
  <c r="Z376" i="30" s="1"/>
  <c r="Y373" i="30"/>
  <c r="Z373" i="30" s="1"/>
  <c r="Y379" i="30"/>
  <c r="Z379" i="30" s="1"/>
  <c r="Y375" i="30"/>
  <c r="Z375" i="30" s="1"/>
  <c r="Y377" i="30"/>
  <c r="Z377" i="30" s="1"/>
  <c r="Y378" i="30"/>
  <c r="Z378" i="30" s="1"/>
  <c r="Y382" i="30"/>
  <c r="Z382" i="30" s="1"/>
  <c r="Y380" i="30"/>
  <c r="Z380" i="30" s="1"/>
  <c r="Y381" i="30"/>
  <c r="Z381" i="30" s="1"/>
  <c r="Y383" i="30"/>
  <c r="Z383" i="30" s="1"/>
  <c r="Y384" i="30"/>
  <c r="Z384" i="30" s="1"/>
  <c r="Y385" i="30"/>
  <c r="Z385" i="30" s="1"/>
  <c r="Y386" i="30"/>
  <c r="Z386" i="30" s="1"/>
  <c r="Y387" i="30"/>
  <c r="Z387" i="30" s="1"/>
  <c r="Y388" i="30"/>
  <c r="Z388" i="30" s="1"/>
  <c r="Y389" i="30"/>
  <c r="Z389" i="30" s="1"/>
  <c r="Y390" i="30"/>
  <c r="Z390" i="30" s="1"/>
  <c r="Y391" i="30"/>
  <c r="Z391" i="30" s="1"/>
  <c r="Y392" i="30"/>
  <c r="Z392" i="30" s="1"/>
  <c r="Y393" i="30"/>
  <c r="Z393" i="30" s="1"/>
  <c r="Y396" i="30"/>
  <c r="Z396" i="30" s="1"/>
  <c r="Y394" i="30"/>
  <c r="Z394" i="30" s="1"/>
  <c r="Y395" i="30"/>
  <c r="Z395" i="30" s="1"/>
  <c r="Y397" i="30"/>
  <c r="Z397" i="30" s="1"/>
  <c r="Y398" i="30"/>
  <c r="Z398" i="30" s="1"/>
  <c r="Y399" i="30"/>
  <c r="Z399" i="30" s="1"/>
  <c r="Y400" i="30"/>
  <c r="Z400" i="30" s="1"/>
  <c r="Y401" i="30"/>
  <c r="Z401" i="30" s="1"/>
  <c r="Y402" i="30"/>
  <c r="Z402" i="30" s="1"/>
  <c r="Y403" i="30"/>
  <c r="Z403" i="30" s="1"/>
  <c r="Y405" i="30"/>
  <c r="Z405" i="30" s="1"/>
  <c r="Y408" i="30"/>
  <c r="Z408" i="30" s="1"/>
  <c r="Y404" i="30"/>
  <c r="Z404" i="30" s="1"/>
  <c r="Y406" i="30"/>
  <c r="Z406" i="30" s="1"/>
  <c r="Y52" i="30"/>
  <c r="Z52" i="30" s="1"/>
  <c r="Z284" i="30"/>
  <c r="Z164" i="30"/>
  <c r="Z241" i="30"/>
  <c r="Z170" i="30"/>
  <c r="Y47" i="30"/>
  <c r="Z47" i="30" s="1"/>
  <c r="Z153" i="30"/>
  <c r="Z219" i="30"/>
  <c r="Z81" i="30"/>
  <c r="Z180" i="30"/>
  <c r="Z217" i="30"/>
  <c r="Z184" i="30"/>
  <c r="Z111" i="30"/>
  <c r="Z305" i="30"/>
  <c r="Z135" i="30"/>
  <c r="Z252" i="30"/>
  <c r="Z265" i="30"/>
  <c r="Z331" i="30"/>
  <c r="Z155" i="30"/>
  <c r="Y45" i="30"/>
  <c r="Z45" i="30" s="1"/>
  <c r="Y51" i="30"/>
  <c r="Z51" i="30" s="1"/>
  <c r="Z299" i="30"/>
  <c r="Y50" i="30"/>
  <c r="Z50" i="30" s="1"/>
  <c r="Y44" i="30"/>
  <c r="Z44" i="30" s="1"/>
  <c r="Z127" i="30"/>
  <c r="Z75" i="30"/>
  <c r="Y42" i="30"/>
  <c r="Z42" i="30" s="1"/>
  <c r="Z53" i="30"/>
  <c r="Z314" i="30"/>
  <c r="Z76" i="30"/>
  <c r="Z57" i="30"/>
  <c r="Z274" i="30"/>
  <c r="Z259" i="30"/>
  <c r="Z211" i="30"/>
  <c r="Z289" i="30"/>
  <c r="Y49" i="30"/>
  <c r="Z49" i="30" s="1"/>
  <c r="Z233" i="30"/>
  <c r="Z338" i="30"/>
  <c r="Y43" i="30"/>
  <c r="Z43" i="30" s="1"/>
  <c r="Z61" i="30"/>
  <c r="Y46" i="30"/>
  <c r="Z46" i="30" s="1"/>
  <c r="Y41" i="30"/>
  <c r="Z41" i="30" s="1"/>
  <c r="Z120" i="30"/>
  <c r="Z194" i="30"/>
  <c r="Z226" i="30"/>
  <c r="Y48" i="30"/>
  <c r="Z48" i="30" s="1"/>
  <c r="Z204" i="30"/>
  <c r="Z143" i="30"/>
  <c r="Z407" i="30"/>
  <c r="Z409" i="30"/>
  <c r="Z410" i="30"/>
  <c r="Z411" i="30"/>
  <c r="S436" i="30"/>
  <c r="T436" i="30" s="1"/>
  <c r="E409" i="30"/>
  <c r="C409" i="30" s="1"/>
  <c r="F271" i="17" l="1"/>
  <c r="E283" i="30" s="1"/>
  <c r="C282" i="30"/>
  <c r="E271" i="17"/>
  <c r="U13" i="30"/>
  <c r="V13" i="30" s="1"/>
  <c r="V21" i="30" s="1"/>
  <c r="Z35" i="30"/>
  <c r="E410" i="30"/>
  <c r="C410" i="30" s="1"/>
  <c r="C283" i="30" l="1"/>
  <c r="F272" i="17"/>
  <c r="E284" i="30" s="1"/>
  <c r="E272" i="17"/>
  <c r="V14" i="30"/>
  <c r="U15" i="30"/>
  <c r="V15" i="30" s="1"/>
  <c r="V22" i="30"/>
  <c r="E411" i="30"/>
  <c r="C411" i="30" s="1"/>
  <c r="U22" i="30"/>
  <c r="U21" i="30"/>
  <c r="U23" i="30"/>
  <c r="C284" i="30" l="1"/>
  <c r="F273" i="17"/>
  <c r="E285" i="30" s="1"/>
  <c r="U16" i="30"/>
  <c r="U24" i="30"/>
  <c r="U28" i="30"/>
  <c r="U27" i="30"/>
  <c r="V27" i="30" s="1"/>
  <c r="U26" i="30"/>
  <c r="V23" i="30"/>
  <c r="E412" i="30"/>
  <c r="C412" i="30" s="1"/>
  <c r="E273" i="17" l="1"/>
  <c r="U29" i="30"/>
  <c r="Q8" i="30" s="1"/>
  <c r="V26" i="30"/>
  <c r="V28" i="30"/>
  <c r="E413" i="30"/>
  <c r="C413" i="30" s="1"/>
  <c r="Q14" i="30" l="1"/>
  <c r="P14" i="30" s="1"/>
  <c r="F30" i="30" s="1"/>
  <c r="Q15" i="30"/>
  <c r="P15" i="30" s="1"/>
  <c r="Q13" i="30"/>
  <c r="P13" i="30" s="1"/>
  <c r="C285" i="30"/>
  <c r="F274" i="17"/>
  <c r="E286" i="30" s="1"/>
  <c r="E414" i="30"/>
  <c r="C414" i="30" s="1"/>
  <c r="G15" i="30" l="1"/>
  <c r="C15" i="30"/>
  <c r="C31" i="30" s="1"/>
  <c r="E15" i="30"/>
  <c r="E31" i="30" s="1"/>
  <c r="F32" i="30"/>
  <c r="G32" i="30"/>
  <c r="G31" i="30"/>
  <c r="F33" i="30"/>
  <c r="F31" i="30"/>
  <c r="G33" i="30"/>
  <c r="G29" i="30"/>
  <c r="E14" i="30"/>
  <c r="E28" i="30" s="1"/>
  <c r="G14" i="30"/>
  <c r="C14" i="30"/>
  <c r="K34" i="17" s="1"/>
  <c r="G28" i="30"/>
  <c r="F29" i="30"/>
  <c r="G27" i="30"/>
  <c r="C13" i="30"/>
  <c r="C25" i="30" s="1"/>
  <c r="G25" i="30"/>
  <c r="F26" i="30"/>
  <c r="F25" i="30"/>
  <c r="G26" i="30"/>
  <c r="G13" i="30"/>
  <c r="F27" i="30"/>
  <c r="E13" i="30"/>
  <c r="L33" i="17" s="1"/>
  <c r="F28" i="30"/>
  <c r="G30" i="30"/>
  <c r="H30" i="30" s="1"/>
  <c r="L34" i="17"/>
  <c r="E274" i="17"/>
  <c r="L35" i="17"/>
  <c r="K35" i="17"/>
  <c r="E415" i="30"/>
  <c r="C415" i="30" s="1"/>
  <c r="H25" i="30" l="1"/>
  <c r="H29" i="30"/>
  <c r="H33" i="30"/>
  <c r="H28" i="30"/>
  <c r="I28" i="30" s="1"/>
  <c r="K33" i="17"/>
  <c r="H32" i="30"/>
  <c r="H31" i="30"/>
  <c r="I31" i="30" s="1"/>
  <c r="E25" i="30"/>
  <c r="H27" i="30"/>
  <c r="I25" i="30" s="1"/>
  <c r="C28" i="30"/>
  <c r="H26" i="30"/>
  <c r="K25" i="30" s="1"/>
  <c r="C286" i="30"/>
  <c r="F275" i="17"/>
  <c r="E287" i="30" s="1"/>
  <c r="E275" i="17"/>
  <c r="E416" i="30"/>
  <c r="C416" i="30" s="1"/>
  <c r="K31" i="30" l="1"/>
  <c r="K28" i="30"/>
  <c r="L28" i="30" s="1"/>
  <c r="M28" i="30" s="1"/>
  <c r="N28" i="30" s="1"/>
  <c r="F14" i="30" s="1"/>
  <c r="L25" i="30"/>
  <c r="M25" i="30" s="1"/>
  <c r="N25" i="30" s="1"/>
  <c r="F13" i="30" s="1"/>
  <c r="C287" i="30"/>
  <c r="F276" i="17"/>
  <c r="E288" i="30" s="1"/>
  <c r="L31" i="30"/>
  <c r="M31" i="30" s="1"/>
  <c r="N31" i="30" s="1"/>
  <c r="F15" i="30" s="1"/>
  <c r="E417" i="30"/>
  <c r="C417" i="30" s="1"/>
  <c r="E276" i="17" l="1"/>
  <c r="F277" i="17" s="1"/>
  <c r="E289" i="30" s="1"/>
  <c r="F17" i="30"/>
  <c r="F18" i="30" s="1"/>
  <c r="E16" i="31" s="1"/>
  <c r="E20" i="31" s="1"/>
  <c r="E21" i="31" s="1"/>
  <c r="E418" i="30"/>
  <c r="C418" i="30" s="1"/>
  <c r="C288" i="30" l="1"/>
  <c r="E277" i="17"/>
  <c r="F278" i="17" s="1"/>
  <c r="E290" i="30" s="1"/>
  <c r="E419" i="30"/>
  <c r="C419" i="30" s="1"/>
  <c r="E278" i="17" l="1"/>
  <c r="F279" i="17" s="1"/>
  <c r="E291" i="30" s="1"/>
  <c r="C289" i="30"/>
  <c r="E420" i="30"/>
  <c r="C420" i="30" s="1"/>
  <c r="C290" i="30" l="1"/>
  <c r="E279" i="17"/>
  <c r="F280" i="17" s="1"/>
  <c r="E292" i="30" s="1"/>
  <c r="E421" i="30"/>
  <c r="C421" i="30" s="1"/>
  <c r="E280" i="17" l="1"/>
  <c r="C292" i="30" s="1"/>
  <c r="C291" i="30"/>
  <c r="E422" i="30"/>
  <c r="C422" i="30" s="1"/>
  <c r="F281" i="17" l="1"/>
  <c r="E293" i="30" s="1"/>
  <c r="E281" i="17"/>
  <c r="E423" i="30"/>
  <c r="C423" i="30" s="1"/>
  <c r="C293" i="30" l="1"/>
  <c r="F282" i="17"/>
  <c r="E294" i="30" s="1"/>
  <c r="E424" i="30"/>
  <c r="C424" i="30" s="1"/>
  <c r="E282" i="17" l="1"/>
  <c r="E425" i="30"/>
  <c r="C425" i="30" s="1"/>
  <c r="C294" i="30" l="1"/>
  <c r="F283" i="17"/>
  <c r="E295" i="30" s="1"/>
  <c r="E426" i="30"/>
  <c r="C426" i="30" s="1"/>
  <c r="E283" i="17" l="1"/>
  <c r="E427" i="30"/>
  <c r="C427" i="30" s="1"/>
  <c r="F284" i="17" l="1"/>
  <c r="E296" i="30" s="1"/>
  <c r="C295" i="30"/>
  <c r="E284" i="17"/>
  <c r="E428" i="30"/>
  <c r="C428" i="30" s="1"/>
  <c r="C296" i="30" l="1"/>
  <c r="F285" i="17"/>
  <c r="E297" i="30" s="1"/>
  <c r="E429" i="30"/>
  <c r="C429" i="30" s="1"/>
  <c r="E285" i="17" l="1"/>
  <c r="F286" i="17" s="1"/>
  <c r="E298" i="30" s="1"/>
  <c r="E430" i="30"/>
  <c r="C430" i="30" s="1"/>
  <c r="C297" i="30" l="1"/>
  <c r="E286" i="17"/>
  <c r="C298" i="30" s="1"/>
  <c r="E431" i="30"/>
  <c r="C431" i="30" s="1"/>
  <c r="F287" i="17" l="1"/>
  <c r="E299" i="30" s="1"/>
  <c r="E432" i="30"/>
  <c r="C432" i="30" s="1"/>
  <c r="E287" i="17" l="1"/>
  <c r="E433" i="30"/>
  <c r="C433" i="30" s="1"/>
  <c r="C299" i="30" l="1"/>
  <c r="F288" i="17"/>
  <c r="E300" i="30" s="1"/>
  <c r="E434" i="30"/>
  <c r="C434" i="30" s="1"/>
  <c r="E288" i="17" l="1"/>
  <c r="E435" i="30"/>
  <c r="C435" i="30" s="1"/>
  <c r="C300" i="30" l="1"/>
  <c r="F289" i="17"/>
  <c r="E301" i="30" s="1"/>
  <c r="E436" i="30"/>
  <c r="C436" i="30" s="1"/>
  <c r="E289" i="17" l="1"/>
  <c r="E437" i="30"/>
  <c r="C437" i="30" s="1"/>
  <c r="C301" i="30" l="1"/>
  <c r="F290" i="17"/>
  <c r="E302" i="30" s="1"/>
  <c r="E438" i="30"/>
  <c r="C438" i="30" s="1"/>
  <c r="E290" i="17" l="1"/>
  <c r="E439" i="30"/>
  <c r="C439" i="30" s="1"/>
  <c r="F291" i="17" l="1"/>
  <c r="E303" i="30" s="1"/>
  <c r="C302" i="30"/>
  <c r="E440" i="30"/>
  <c r="C440" i="30" s="1"/>
  <c r="E291" i="17" l="1"/>
  <c r="E441" i="30"/>
  <c r="C441" i="30" s="1"/>
  <c r="C303" i="30" l="1"/>
  <c r="F292" i="17"/>
  <c r="E304" i="30" s="1"/>
  <c r="E442" i="30"/>
  <c r="C442" i="30" s="1"/>
  <c r="E292" i="17" l="1"/>
  <c r="E443" i="30"/>
  <c r="C443" i="30" s="1"/>
  <c r="C304" i="30" l="1"/>
  <c r="F293" i="17"/>
  <c r="E305" i="30" s="1"/>
  <c r="E444" i="30"/>
  <c r="C444" i="30" s="1"/>
  <c r="E293" i="17" l="1"/>
  <c r="E445" i="30"/>
  <c r="C445" i="30" s="1"/>
  <c r="F294" i="17" l="1"/>
  <c r="E306" i="30" s="1"/>
  <c r="C305" i="30"/>
  <c r="E446" i="30"/>
  <c r="C446" i="30" s="1"/>
  <c r="E294" i="17" l="1"/>
  <c r="E447" i="30"/>
  <c r="C447" i="30" s="1"/>
  <c r="F295" i="17" l="1"/>
  <c r="E307" i="30" s="1"/>
  <c r="C306" i="30"/>
  <c r="E448" i="30"/>
  <c r="C448" i="30" s="1"/>
  <c r="E295" i="17" l="1"/>
  <c r="E449" i="30"/>
  <c r="C449" i="30" s="1"/>
  <c r="C307" i="30" l="1"/>
  <c r="F296" i="17"/>
  <c r="E308" i="30" s="1"/>
  <c r="E450" i="30"/>
  <c r="C450" i="30" s="1"/>
  <c r="E296" i="17" l="1"/>
  <c r="E451" i="30"/>
  <c r="C451" i="30" s="1"/>
  <c r="C308" i="30" l="1"/>
  <c r="F297" i="17"/>
  <c r="E309" i="30" s="1"/>
  <c r="E452" i="30"/>
  <c r="C452" i="30" s="1"/>
  <c r="E297" i="17" l="1"/>
  <c r="E453" i="30"/>
  <c r="C453" i="30" s="1"/>
  <c r="F298" i="17" l="1"/>
  <c r="E310" i="30" s="1"/>
  <c r="C309" i="30"/>
  <c r="E298" i="17"/>
  <c r="E454" i="30"/>
  <c r="C454" i="30" s="1"/>
  <c r="C310" i="30" l="1"/>
  <c r="F299" i="17"/>
  <c r="E311" i="30" s="1"/>
  <c r="E299" i="17"/>
  <c r="E455" i="30"/>
  <c r="C455" i="30" s="1"/>
  <c r="C311" i="30" l="1"/>
  <c r="F300" i="17"/>
  <c r="E312" i="30" s="1"/>
  <c r="E456" i="30"/>
  <c r="C456" i="30" s="1"/>
  <c r="E300" i="17" l="1"/>
  <c r="E457" i="30"/>
  <c r="C457" i="30" s="1"/>
  <c r="F301" i="17" l="1"/>
  <c r="E313" i="30" s="1"/>
  <c r="C312" i="30"/>
  <c r="E301" i="17"/>
  <c r="E458" i="30"/>
  <c r="C458" i="30" s="1"/>
  <c r="C313" i="30" l="1"/>
  <c r="F302" i="17"/>
  <c r="E314" i="30" s="1"/>
  <c r="E302" i="17"/>
  <c r="E459" i="30"/>
  <c r="C459" i="30" s="1"/>
  <c r="F303" i="17" l="1"/>
  <c r="E315" i="30" s="1"/>
  <c r="C314" i="30"/>
  <c r="E303" i="17"/>
  <c r="E460" i="30"/>
  <c r="C460" i="30" s="1"/>
  <c r="C461" i="30" s="1"/>
  <c r="F304" i="17" l="1"/>
  <c r="E316" i="30" s="1"/>
  <c r="C315" i="30"/>
  <c r="E304" i="17"/>
  <c r="F305" i="17" l="1"/>
  <c r="E317" i="30" s="1"/>
  <c r="C316" i="30"/>
  <c r="E305" i="17"/>
  <c r="C317" i="30" l="1"/>
  <c r="F306" i="17"/>
  <c r="E318" i="30" s="1"/>
  <c r="E306" i="17"/>
  <c r="C318" i="30" l="1"/>
  <c r="F307" i="17"/>
  <c r="E319" i="30" s="1"/>
  <c r="E307" i="17"/>
  <c r="C319" i="30" l="1"/>
  <c r="F308" i="17"/>
  <c r="E320" i="30" s="1"/>
  <c r="E308" i="17" l="1"/>
  <c r="C320" i="30" l="1"/>
  <c r="F309" i="17"/>
  <c r="E321" i="30" s="1"/>
  <c r="E309" i="17" l="1"/>
  <c r="F310" i="17" l="1"/>
  <c r="E322" i="30" s="1"/>
  <c r="C321" i="30"/>
  <c r="E310" i="17"/>
  <c r="C322" i="30" l="1"/>
  <c r="F311" i="17"/>
  <c r="E323" i="30" s="1"/>
  <c r="E311" i="17" l="1"/>
  <c r="C323" i="30" l="1"/>
  <c r="F312" i="17"/>
  <c r="E324" i="30" s="1"/>
  <c r="E312" i="17" l="1"/>
  <c r="F313" i="17" l="1"/>
  <c r="E325" i="30" s="1"/>
  <c r="C324" i="30"/>
  <c r="E313" i="17" l="1"/>
  <c r="C325" i="30" l="1"/>
  <c r="F314" i="17"/>
  <c r="E326" i="30" s="1"/>
  <c r="E314" i="17" l="1"/>
  <c r="C326" i="30" l="1"/>
  <c r="F315" i="17"/>
  <c r="E327" i="30" s="1"/>
  <c r="E315" i="17" l="1"/>
  <c r="F316" i="17" l="1"/>
  <c r="E328" i="30" s="1"/>
  <c r="C327" i="30"/>
  <c r="E316" i="17"/>
  <c r="F317" i="17" l="1"/>
  <c r="E329" i="30" s="1"/>
  <c r="C328" i="30"/>
  <c r="E317" i="17" l="1"/>
  <c r="F318" i="17" l="1"/>
  <c r="E330" i="30" s="1"/>
  <c r="C329" i="30"/>
  <c r="E318" i="17"/>
  <c r="C330" i="30" l="1"/>
  <c r="F319" i="17"/>
  <c r="E331" i="30" s="1"/>
  <c r="E319" i="17"/>
  <c r="C331" i="30" l="1"/>
  <c r="F320" i="17"/>
  <c r="E332" i="30" s="1"/>
  <c r="E320" i="17" l="1"/>
  <c r="C332" i="30" l="1"/>
  <c r="F321" i="17"/>
  <c r="E333" i="30" s="1"/>
  <c r="E321" i="17" l="1"/>
  <c r="F322" i="17" s="1"/>
  <c r="E334" i="30" s="1"/>
  <c r="C333" i="30" l="1"/>
  <c r="E322" i="17"/>
  <c r="C334" i="30" s="1"/>
  <c r="F323" i="17" l="1"/>
  <c r="E335" i="30" s="1"/>
  <c r="E323" i="17" l="1"/>
  <c r="F324" i="17" l="1"/>
  <c r="E336" i="30" s="1"/>
  <c r="C335" i="30"/>
  <c r="E324" i="17" l="1"/>
  <c r="C336" i="30" l="1"/>
  <c r="F325" i="17"/>
  <c r="E337" i="30" s="1"/>
  <c r="E325" i="17" l="1"/>
  <c r="F326" i="17" s="1"/>
  <c r="E338" i="30" s="1"/>
  <c r="E326" i="17" l="1"/>
  <c r="F327" i="17" s="1"/>
  <c r="E339" i="30" s="1"/>
  <c r="C337" i="30"/>
  <c r="E327" i="17" l="1"/>
  <c r="F328" i="17" s="1"/>
  <c r="E340" i="30" s="1"/>
  <c r="C338" i="30"/>
  <c r="C339" i="30" l="1"/>
  <c r="E328" i="17"/>
  <c r="C340" i="30" s="1"/>
  <c r="F329" i="17" l="1"/>
  <c r="E341" i="30" s="1"/>
  <c r="E329" i="17" l="1"/>
  <c r="C341" i="30" l="1"/>
  <c r="F330" i="17"/>
  <c r="E342" i="30" s="1"/>
  <c r="E330" i="17" l="1"/>
  <c r="C342" i="30" l="1"/>
  <c r="F331" i="17"/>
  <c r="E343" i="30" s="1"/>
  <c r="E331" i="17" l="1"/>
  <c r="C343" i="30" s="1"/>
  <c r="F332" i="17" l="1"/>
  <c r="E344" i="30" s="1"/>
  <c r="E332" i="17" l="1"/>
  <c r="C344" i="30" l="1"/>
  <c r="F333" i="17"/>
  <c r="E345" i="30" s="1"/>
  <c r="E333" i="17" l="1"/>
  <c r="C345" i="30" l="1"/>
  <c r="F334" i="17"/>
  <c r="E346" i="30" s="1"/>
  <c r="E334" i="17"/>
  <c r="C346" i="30" l="1"/>
  <c r="F335" i="17"/>
  <c r="E347" i="30" s="1"/>
  <c r="E335" i="17" l="1"/>
  <c r="F336" i="17" l="1"/>
  <c r="E348" i="30" s="1"/>
  <c r="E336" i="17"/>
  <c r="C347" i="30"/>
  <c r="C348" i="30" l="1"/>
  <c r="F337" i="17"/>
  <c r="E349" i="30" s="1"/>
  <c r="E337" i="17"/>
  <c r="F338" i="17" l="1"/>
  <c r="E350" i="30" s="1"/>
  <c r="E338" i="17"/>
  <c r="C349" i="30"/>
  <c r="F339" i="17" l="1"/>
  <c r="E351" i="30" s="1"/>
  <c r="C350" i="30"/>
  <c r="E339" i="17"/>
  <c r="C351" i="30" l="1"/>
  <c r="F340" i="17"/>
  <c r="E352" i="30" s="1"/>
  <c r="E340" i="17" l="1"/>
  <c r="C352" i="30" l="1"/>
  <c r="E341" i="17"/>
  <c r="F341" i="17"/>
  <c r="E353" i="30" s="1"/>
  <c r="C353" i="30" l="1"/>
  <c r="F342" i="17"/>
  <c r="E354" i="30" s="1"/>
  <c r="E342" i="17"/>
  <c r="C354" i="30" l="1"/>
  <c r="F343" i="17"/>
  <c r="E355" i="30" s="1"/>
  <c r="E343" i="17" l="1"/>
  <c r="C355" i="30" l="1"/>
  <c r="F344" i="17"/>
  <c r="E356" i="30" s="1"/>
  <c r="E344" i="17" l="1"/>
  <c r="C356" i="30" l="1"/>
  <c r="F345" i="17"/>
  <c r="E357" i="30" s="1"/>
  <c r="E345" i="17" l="1"/>
  <c r="F346" i="17" l="1"/>
  <c r="E358" i="30" s="1"/>
  <c r="E346" i="17"/>
  <c r="C357" i="30"/>
  <c r="C358" i="30" l="1"/>
  <c r="F347" i="17"/>
  <c r="E359" i="30" s="1"/>
  <c r="E347" i="17"/>
  <c r="C359" i="30" s="1"/>
  <c r="F348" i="17" l="1"/>
  <c r="E360" i="30" s="1"/>
  <c r="E348" i="17"/>
  <c r="C360" i="30" l="1"/>
  <c r="F349" i="17"/>
  <c r="E361" i="30" s="1"/>
  <c r="E349" i="17" l="1"/>
  <c r="C361" i="30" l="1"/>
  <c r="F350" i="17"/>
  <c r="E362" i="30" s="1"/>
  <c r="E350" i="17" l="1"/>
  <c r="F351" i="17" s="1"/>
  <c r="E363" i="30" s="1"/>
  <c r="C362" i="30" l="1"/>
  <c r="E351" i="17"/>
  <c r="C363" i="30" s="1"/>
  <c r="F352" i="17" l="1"/>
  <c r="E364" i="30" s="1"/>
  <c r="E352" i="17"/>
  <c r="C364" i="30" s="1"/>
  <c r="F353" i="17" l="1"/>
  <c r="E365" i="30" s="1"/>
  <c r="E353" i="17" l="1"/>
  <c r="F354" i="17" l="1"/>
  <c r="E366" i="30" s="1"/>
  <c r="C365" i="30"/>
  <c r="E354" i="17"/>
  <c r="C366" i="30" l="1"/>
  <c r="F355" i="17"/>
  <c r="E367" i="30" s="1"/>
  <c r="E355" i="17"/>
  <c r="F356" i="17" l="1"/>
  <c r="E368" i="30" s="1"/>
  <c r="C367" i="30"/>
  <c r="E356" i="17" l="1"/>
  <c r="C368" i="30" l="1"/>
  <c r="F357" i="17"/>
  <c r="E369" i="30" s="1"/>
  <c r="E357" i="17" l="1"/>
  <c r="F358" i="17" l="1"/>
  <c r="E370" i="30" s="1"/>
  <c r="C369" i="30"/>
  <c r="E358" i="17" l="1"/>
  <c r="F359" i="17" l="1"/>
  <c r="E371" i="30" s="1"/>
  <c r="E359" i="17"/>
  <c r="C370" i="30"/>
  <c r="C371" i="30" l="1"/>
  <c r="F360" i="17"/>
  <c r="E372" i="30" s="1"/>
  <c r="E360" i="17"/>
  <c r="C372" i="30" l="1"/>
  <c r="F361" i="17"/>
  <c r="E373" i="30" s="1"/>
  <c r="E361" i="17"/>
  <c r="C373" i="30" l="1"/>
  <c r="F362" i="17"/>
  <c r="E374" i="30" s="1"/>
  <c r="E362" i="17"/>
  <c r="C374" i="30" l="1"/>
  <c r="F363" i="17"/>
  <c r="E375" i="30" s="1"/>
  <c r="E363" i="17"/>
  <c r="F364" i="17" l="1"/>
  <c r="E376" i="30" s="1"/>
  <c r="C375" i="30"/>
  <c r="E364" i="17"/>
  <c r="C376" i="30" l="1"/>
  <c r="F365" i="17"/>
  <c r="E377" i="30" s="1"/>
  <c r="E365" i="17" l="1"/>
  <c r="F366" i="17" l="1"/>
  <c r="E378" i="30" s="1"/>
  <c r="C377" i="30"/>
  <c r="E366" i="17" l="1"/>
  <c r="F367" i="17" l="1"/>
  <c r="E379" i="30" s="1"/>
  <c r="C378" i="30"/>
  <c r="E367" i="17" l="1"/>
  <c r="F368" i="17" l="1"/>
  <c r="E380" i="30" s="1"/>
  <c r="E368" i="17"/>
  <c r="C379" i="30"/>
  <c r="C380" i="30" l="1"/>
  <c r="F369" i="17"/>
  <c r="E381" i="30" s="1"/>
  <c r="E369" i="17" l="1"/>
  <c r="C381" i="30" l="1"/>
  <c r="F370" i="17"/>
  <c r="E382" i="30" s="1"/>
  <c r="E370" i="17"/>
  <c r="C382" i="30" l="1"/>
  <c r="F371" i="17"/>
  <c r="E383" i="30" s="1"/>
  <c r="E371" i="17" l="1"/>
  <c r="F372" i="17" l="1"/>
  <c r="E384" i="30" s="1"/>
  <c r="C383" i="30"/>
  <c r="E372" i="17" l="1"/>
  <c r="C384" i="30" l="1"/>
  <c r="E373" i="17"/>
  <c r="F373" i="17"/>
  <c r="E385" i="30" s="1"/>
  <c r="C385" i="30" l="1"/>
  <c r="F374" i="17"/>
  <c r="E386" i="30" s="1"/>
  <c r="E374" i="17" l="1"/>
  <c r="C386" i="30" l="1"/>
  <c r="F375" i="17"/>
  <c r="E387" i="30" s="1"/>
  <c r="E375" i="17" l="1"/>
  <c r="F376" i="17" l="1"/>
  <c r="E388" i="30" s="1"/>
  <c r="C387" i="30"/>
  <c r="E376" i="17" l="1"/>
  <c r="C388" i="30" l="1"/>
  <c r="F377" i="17"/>
  <c r="E389" i="30" s="1"/>
  <c r="E377" i="17"/>
  <c r="F378" i="17" l="1"/>
  <c r="E390" i="30" s="1"/>
  <c r="C389" i="30"/>
  <c r="E378" i="17"/>
  <c r="C390" i="30" l="1"/>
  <c r="F379" i="17"/>
  <c r="E391" i="30" s="1"/>
  <c r="E379" i="17"/>
  <c r="F380" i="17" s="1"/>
  <c r="E392" i="30" s="1"/>
  <c r="E380" i="17" l="1"/>
  <c r="C392" i="30" s="1"/>
  <c r="C391" i="30"/>
  <c r="F381" i="17" l="1"/>
  <c r="E393" i="30" s="1"/>
  <c r="E381" i="17" l="1"/>
  <c r="F382" i="17" l="1"/>
  <c r="E394" i="30" s="1"/>
  <c r="C393" i="30"/>
  <c r="E382" i="17" l="1"/>
  <c r="F383" i="17" l="1"/>
  <c r="E395" i="30" s="1"/>
  <c r="C394" i="30"/>
  <c r="E383" i="17" l="1"/>
  <c r="C395" i="30" l="1"/>
  <c r="F384" i="17"/>
  <c r="E396" i="30" s="1"/>
  <c r="E384" i="17" l="1"/>
  <c r="C396" i="30" l="1"/>
  <c r="F385" i="17"/>
  <c r="E397" i="30" s="1"/>
  <c r="E385" i="17" l="1"/>
  <c r="C397" i="30" l="1"/>
  <c r="F386" i="17"/>
  <c r="E398" i="30" s="1"/>
  <c r="E386" i="17" l="1"/>
  <c r="F387" i="17" l="1"/>
  <c r="E399" i="30" s="1"/>
  <c r="E387" i="17"/>
  <c r="C398" i="30"/>
  <c r="C399" i="30" l="1"/>
  <c r="F388" i="17"/>
  <c r="E400" i="30" s="1"/>
  <c r="E388" i="17" l="1"/>
  <c r="C400" i="30" s="1"/>
</calcChain>
</file>

<file path=xl/sharedStrings.xml><?xml version="1.0" encoding="utf-8"?>
<sst xmlns="http://schemas.openxmlformats.org/spreadsheetml/2006/main" count="1940" uniqueCount="160">
  <si>
    <t>Period</t>
  </si>
  <si>
    <t>Start Date</t>
  </si>
  <si>
    <t>End Date</t>
  </si>
  <si>
    <t>Total Pay</t>
  </si>
  <si>
    <t>Year-One</t>
  </si>
  <si>
    <t>Adjusted Salary</t>
  </si>
  <si>
    <t>Year-Two</t>
  </si>
  <si>
    <t>Average</t>
  </si>
  <si>
    <t>120% of Average</t>
  </si>
  <si>
    <t>-</t>
  </si>
  <si>
    <t>with Overtime</t>
  </si>
  <si>
    <t xml:space="preserve"> </t>
  </si>
  <si>
    <t>Row #</t>
  </si>
  <si>
    <t>Municipal Policemen’s And Firemen’s Pension and Relief Funds Of West Virginia</t>
  </si>
  <si>
    <t>Pension Calculator</t>
  </si>
  <si>
    <t>Adjusted</t>
  </si>
  <si>
    <t>Years of Service:</t>
  </si>
  <si>
    <t>Year of Active Duty Military Service:</t>
  </si>
  <si>
    <t>Annual Benefit:</t>
  </si>
  <si>
    <t>Monthly Benefit:</t>
  </si>
  <si>
    <t>[1]</t>
  </si>
  <si>
    <t>[2]</t>
  </si>
  <si>
    <t>[1], [2]</t>
  </si>
  <si>
    <t>Minimum of</t>
  </si>
  <si>
    <t>Base Pay</t>
  </si>
  <si>
    <t>Row</t>
  </si>
  <si>
    <t>12 Months</t>
  </si>
  <si>
    <t>Third</t>
  </si>
  <si>
    <t>12 Consecutive Months</t>
  </si>
  <si>
    <t>Total</t>
  </si>
  <si>
    <t>Pay Used</t>
  </si>
  <si>
    <t>24 Consecutive Months</t>
  </si>
  <si>
    <t>NA</t>
  </si>
  <si>
    <t>Max:</t>
  </si>
  <si>
    <t>Unadjusted</t>
  </si>
  <si>
    <t>36 Consecutive Months</t>
  </si>
  <si>
    <t>Used</t>
  </si>
  <si>
    <t>Pay</t>
  </si>
  <si>
    <t>Name:</t>
  </si>
  <si>
    <t>Demographic Information</t>
  </si>
  <si>
    <t>First Name:</t>
  </si>
  <si>
    <t>Last Name:</t>
  </si>
  <si>
    <t>MI:</t>
  </si>
  <si>
    <t>Date of Retirement:</t>
  </si>
  <si>
    <t>Age at Retirement:</t>
  </si>
  <si>
    <t>Date of Birth:</t>
  </si>
  <si>
    <t>Date of Hire:</t>
  </si>
  <si>
    <t>Period End Date for Pay Purposes:</t>
  </si>
  <si>
    <t>Overtime Pay</t>
  </si>
  <si>
    <t>Second</t>
  </si>
  <si>
    <t>Annual</t>
  </si>
  <si>
    <t>|</t>
  </si>
  <si>
    <t>Monthly</t>
  </si>
  <si>
    <t>Final Rows</t>
  </si>
  <si>
    <t>Salary</t>
  </si>
  <si>
    <t>Previous 12 Months:</t>
  </si>
  <si>
    <t>2nd Previous 12 Months:</t>
  </si>
  <si>
    <t>Pay Period End Date:</t>
  </si>
  <si>
    <t>Pay Period</t>
  </si>
  <si>
    <t>Purpose:</t>
  </si>
  <si>
    <t>Base Pay:</t>
  </si>
  <si>
    <t>Any member of a paid police or fire department who is entitled to a retirement pension hereunder, and who has been in the honorable service of such department for twenty years, may, upon written application to the board of trustees, be retired from all service in such department without medical examination or disability. On such retirement the board of trustees shall authorize the payment of annual retirement pension benefits commencing upon his retirement or upon his attaining the age of fifty years, whichever is later, payable in twelve monthly installments for each year of the remainder of his life, in an amount equal to sixty percent of such member's average annual salary or compensation received during the three twelve- consecutive-month periods of employment with such department in which such member received his highest salary or compensation while a member of the department, or an amount of five hundred dollars per month, whichever is greater.</t>
  </si>
  <si>
    <t>Any member of any such department who is entitled to a retirement pension under the provisions of subsection (a) of this section and who has been in the honorable service of such department for more than twenty years at the time of his retirement shall receive, in addition to the sixty percent authorized in said subsection (a):</t>
  </si>
  <si>
    <t>(1) Two additional percent, to be added to the sixty percent for each of the first five additional years of service completed at the time of retirement in excess of twenty years of service up to a maximum of seventy percent; and</t>
  </si>
  <si>
    <t>The total additional credit provided for in this subsection may not exceed fifteen additional percent.</t>
  </si>
  <si>
    <t>Any member or previously retired member of any such department who has served in active duty with the armed forces of the United States as described in section twenty-seven of this article, whether prior to or subsequent to becoming a member of a paid police or fire department covered by the provisions of this article, shall receive, in addition to the sixty percent authorized in subsection (a) of this section and the additional percent credit authorized in subsection (b) of this section, one additional percent for each year so served in active military duty, up to a maximum of four additional percent. In no event, however, may the total benefit granted to any member exceed seventy-five percent of the member's annual average salary calculated in accordance with subsection (a) of this section.</t>
  </si>
  <si>
    <t>Section 8-22-16(d) of the West Virginia Pension Code states as follows</t>
  </si>
  <si>
    <t>the arithmetic average of year-one adjusted salary and year-two adjusted salary shall equal the average adjusted salary.</t>
  </si>
  <si>
    <t>For purposes of sections sixteen through twenty-eight, inclusive, of this article, the words "salary or compensation" mean remuneration actually received by a member, plus the member's deferred compensation under sections 125, 401(k), 414(h)(2) and 457 of the United States Internal Revenue Code of 1986, as amended: Provided,</t>
  </si>
  <si>
    <t>That the "average adjusted salary" means the arithmetic average of each year's adjusted salary, the adjustment made to reflect current salary rate and such average adjusted salary shall be determined as follows:</t>
  </si>
  <si>
    <t>Year-two means the twelve-consecutive-month period immediately preceding the twelve-consecutive-month period used in determining benefits and;</t>
  </si>
  <si>
    <t>Year-three means the twelve-consecutive-month period used in determining benefits.</t>
  </si>
  <si>
    <t>Year-one total remuneration shall be multiplied by the ratio of year-three base salary, exclusive of all overtime and other remuneration, to year-one base salary, exclusive of all overtime and other remuneration, such product shall equal "Year-one adjusted salary";</t>
  </si>
  <si>
    <t>(2) One additional percent, to be added to such maximum of seventy percent, for each of the first five additional years of service completed at the time of retirement in excess of twenty-five years of service up to a maximum of seventy-five percent.</t>
  </si>
  <si>
    <t>Military Service:</t>
  </si>
  <si>
    <t>Percent of Avg. Annual Compensation:</t>
  </si>
  <si>
    <t>Minimum of [1], [2]</t>
  </si>
  <si>
    <t xml:space="preserve">High 3 Adjusted Pay Periods </t>
  </si>
  <si>
    <t xml:space="preserve">Enter overtime and other remuneration qualified as pensionable earnings that is not part of the members base pay. This should also correspond to each of the pay periods entered. </t>
  </si>
  <si>
    <t xml:space="preserve">Enter the base salary earned by the member corresponding to each of the pay periods entered. </t>
  </si>
  <si>
    <t>Enter either an A for annual or a M for monthly.</t>
  </si>
  <si>
    <t>Enter the end date of the final pay period as MM/DD/YYYY.</t>
  </si>
  <si>
    <t>Enter as full years only any years served in active duty with the armed forces of the United States.</t>
  </si>
  <si>
    <t>Enter Date of Retirement as MM/DD/YYYY.</t>
  </si>
  <si>
    <t>Enter Date of Hire MM/DD/YYYY.</t>
  </si>
  <si>
    <t>Enter Date of Birth as MM/DD/YYYY.</t>
  </si>
  <si>
    <t>Enter name as Last Name, First Name, MI.</t>
  </si>
  <si>
    <t>Pension Calculator - Instructions</t>
  </si>
  <si>
    <t>Year-two total remuneration shall be multiplied by the ratio of year-three base salary, exclusive of all overtime and other remuneration, to year-two base salary, exclusive of all overtime and other remuneration, such product shall equal "year-two adjusted salary"; and</t>
  </si>
  <si>
    <t>Assuming year-one means the second twelve-consecutive-month period preceding such twelve-consecutive-month period used in determining benefits; and</t>
  </si>
  <si>
    <t>Default: Years of Service Based on DOH and DOR:</t>
  </si>
  <si>
    <t>Benefit Formula</t>
  </si>
  <si>
    <t>Salary/Compensation</t>
  </si>
  <si>
    <t>Average Adjusted Salary</t>
  </si>
  <si>
    <t>This an Excel based Calculator for determining the pension benefits earned by members of the Municipal Policemen’s And Firemen’s Pension and Relief Funds Of West Virginia in accordance with Chapter 8, Article 22 of the West Virginia Code.</t>
  </si>
  <si>
    <t>Step 1:</t>
  </si>
  <si>
    <t>Enter the following information in the blue shaded areas on the Data_Inputs sheet.</t>
  </si>
  <si>
    <t xml:space="preserve">Enter as full years only the actual pension service earned. </t>
  </si>
  <si>
    <t>Note: If Years of Service is not entered, service will default to complete years earned from Date of Hire through Date of Retirement:</t>
  </si>
  <si>
    <t>Years of Active Duty Military Service:</t>
  </si>
  <si>
    <t>Step 2:</t>
  </si>
  <si>
    <t>Turn to the Results sheet to see the amount of monthly benefit to which the member is entitled.</t>
  </si>
  <si>
    <t>Notes:</t>
  </si>
  <si>
    <t>Details regarding the calculation of "average annual salary" and "average adjusted salary" are illustrated on the Pay_Calculation sheet.</t>
  </si>
  <si>
    <t>Pension Calculator Average Adjusted Pay Calculations</t>
  </si>
  <si>
    <t>Pension Calculator Results</t>
  </si>
  <si>
    <t>Sum of three years:</t>
  </si>
  <si>
    <t>Three year average:</t>
  </si>
  <si>
    <t>Is Pay entered on an annual or monthly basis:</t>
  </si>
  <si>
    <t>If Pay is entered annually, the Month and Day</t>
  </si>
  <si>
    <t>each annual Pay Period begins:</t>
  </si>
  <si>
    <t>Is Pay entered on an annual or monthly basis?:</t>
  </si>
  <si>
    <t xml:space="preserve"> each Pay Period begins:</t>
  </si>
  <si>
    <t>If "A" is entered above, enter the month and day for which each annual pay period begins as MM/DD.</t>
  </si>
  <si>
    <t>Pensionable Overtime/Other Remuneration Pay:</t>
  </si>
  <si>
    <t>Three year Average Adjusted Salary:</t>
  </si>
  <si>
    <t>Effectively, this means is that the percent of overtime pay and other remuneration  to base pay for any given year is capped at the average percentage of uncapped overtime pay for the previous two years, plus 20%.</t>
  </si>
  <si>
    <t>Other Pay</t>
  </si>
  <si>
    <t>and Remuneration</t>
  </si>
  <si>
    <t xml:space="preserve">Total Pay and Other </t>
  </si>
  <si>
    <t>Remuneration</t>
  </si>
  <si>
    <t>[3]</t>
  </si>
  <si>
    <t>[5]</t>
  </si>
  <si>
    <t>[6]</t>
  </si>
  <si>
    <t>[4]</t>
  </si>
  <si>
    <t>Average Adjusted</t>
  </si>
  <si>
    <t>(Average of [2],[3])</t>
  </si>
  <si>
    <t>(Minimum of</t>
  </si>
  <si>
    <t>[1], [5])</t>
  </si>
  <si>
    <t>Adjusted Pay Used</t>
  </si>
  <si>
    <t xml:space="preserve">([2] + [3])/2  </t>
  </si>
  <si>
    <t xml:space="preserve">1.2*[4]        </t>
  </si>
  <si>
    <t xml:space="preserve">Min([1], [5])     </t>
  </si>
  <si>
    <t>A(i)*B(iii)/A(iii)</t>
  </si>
  <si>
    <t>A(i)*B(ii)/A(ii)</t>
  </si>
  <si>
    <t>C(i)*D(iii)/C(iii)</t>
  </si>
  <si>
    <t>C(i)*D(ii)/C(ii)</t>
  </si>
  <si>
    <t>E(i)*F(iii)/E(iii)</t>
  </si>
  <si>
    <t>E(i)*F(ii)/E(ii)</t>
  </si>
  <si>
    <t>Notes on the Calculation basis and Plan Provisions - Based on Sections 8-22-25 and 8-22-16(d) of the West Virginia Code</t>
  </si>
  <si>
    <t>that the remuneration received by the member during any twelve-consecutive-month period used in determining benefits which is in excess of an amount which is twenty percent greater than the "average adjusted salary" received by the member in the two consecutive twelve-consecutive-month periods immediately preceding the twelve-consecutive-month period used in determining benefits shall be disregarded.</t>
  </si>
  <si>
    <t>Eligible Years of Active Duty Military Service:</t>
  </si>
  <si>
    <t>Supplemental Pension Benefits</t>
  </si>
  <si>
    <t>The cost-of-living benefit is equal to the percentage increase in the Consumer Price Index, limited to 4.0% (2% for some disability retirees), multiplied by the sum of the allowable</t>
  </si>
  <si>
    <t>amount which is the first $15,000 of the original annual benefit paid and the accumulated supplemental pension amounts granted in prior years.</t>
  </si>
  <si>
    <t>Please refer to the Notes sheet for additional documentation regarding the applicable sections of Chapter 8, Article 22 of the West Virginia Code that define the calculation of the benefit.</t>
  </si>
  <si>
    <t>All retirees, surviving beneficiaries and disability pensioners are eligible for automatic cost-of-living benefits commencing on the first day of July following two years of retirement.</t>
  </si>
  <si>
    <t>Hide</t>
  </si>
  <si>
    <r>
      <rPr>
        <b/>
        <sz val="10"/>
        <color rgb="FF00B050"/>
        <rFont val="Arial"/>
        <family val="2"/>
      </rPr>
      <t xml:space="preserve"> GREEN</t>
    </r>
    <r>
      <rPr>
        <sz val="10"/>
        <color indexed="8"/>
        <rFont val="Arial"/>
        <family val="2"/>
      </rPr>
      <t xml:space="preserve"> represents the highest 12-consecutive month period of adjusted pay,</t>
    </r>
  </si>
  <si>
    <r>
      <rPr>
        <b/>
        <sz val="10"/>
        <color rgb="FF0070C0"/>
        <rFont val="Arial"/>
        <family val="2"/>
      </rPr>
      <t xml:space="preserve"> BLUE </t>
    </r>
    <r>
      <rPr>
        <sz val="10"/>
        <color indexed="8"/>
        <rFont val="Arial"/>
        <family val="2"/>
      </rPr>
      <t>represents the 2nd highest 12-consecutive month period of adjusted pay, and</t>
    </r>
  </si>
  <si>
    <r>
      <rPr>
        <b/>
        <sz val="10"/>
        <color rgb="FFFF0000"/>
        <rFont val="Arial"/>
        <family val="2"/>
      </rPr>
      <t xml:space="preserve"> RED </t>
    </r>
    <r>
      <rPr>
        <sz val="10"/>
        <color indexed="8"/>
        <rFont val="Arial"/>
        <family val="2"/>
      </rPr>
      <t>represents the 3rd highest 12-consecutive month period of adjusted pay.</t>
    </r>
  </si>
  <si>
    <t xml:space="preserve"> Under Total Pay and Other Remuneration:</t>
  </si>
  <si>
    <t>Annual Pay Calculations</t>
  </si>
  <si>
    <t>Monthly Pay Calculations</t>
  </si>
  <si>
    <t>with Other Pay</t>
  </si>
  <si>
    <t xml:space="preserve">Supplemental Benefits (COLA) are provided to each retiree on every first day of July after the second anniversary </t>
  </si>
  <si>
    <t>of the member's retirement date (see W.Va. Code 8-22-26a).</t>
  </si>
  <si>
    <t>retired on</t>
  </si>
  <si>
    <t xml:space="preserve">and is eligible for COLA on July, 1  </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</si>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</sst>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7" formatCode="&quot;$&quot;#,##0.00_);\(&quot;$&quot;#,##0.00\)"/>
    <numFmt numFmtId="43" formatCode="_(* #,##0.00_);_(* \(#,##0.00\);_(* &quot;-&quot;??_);_(@_)"/>
    <numFmt numFmtId="164" formatCode="&quot;$&quot;\ \ #,##0.00_);\(&quot;$&quot;#,##0.00\)"/>
    <numFmt numFmtId="165" formatCode="#,##0.00_)\ &quot;Years&quot;;\(#,##0.00\)\ "/>
    <numFmt numFmtId="166" formatCode="#0.00%;\(#0.00\)%"/>
    <numFmt numFmtId="167" formatCode="#"/>
    <numFmt numFmtId="168" formatCode="[$-409]mm/dd/yyyy\ h:mm\ AM/PM;@"/>
    <numFmt numFmtId="169" formatCode="[$-409]mm/dd/yyyy\ \ \ h:mm\ AM/PM;@"/>
    <numFmt numFmtId="170" formatCode="&quot;Version:&quot;\ mm/dd/yyyy"/>
    <numFmt numFmtId="171" formatCode="#,##0.0_);\(#,##0.0\)"/>
    <numFmt numFmtId="172" formatCode="#,##0.0000_);\(#,##0.0000\)"/>
    <numFmt numFmtId="173" formatCode="&quot;Date of Calculation:&quot;\ [$-409]mm/dd/yyyy\ \ \ h:mm\ AM/PM;@"/>
    <numFmt numFmtId="174" formatCode="m/d;@"/>
    <numFmt numFmtId="175" formatCode="&quot;     B(i)&quot;* &quot;$&quot;\ \ #,##0.00\ \ ;\(&quot;$&quot;#,##0.00\)"/>
    <numFmt numFmtId="176" formatCode="&quot;     B(ii)&quot;* \ \ \ #,##0.00\ \ ;\(\ #,##0.00\)"/>
    <numFmt numFmtId="177" formatCode="&quot;     B(iii)&quot;* \ \ \ #,##0.00\ \ ;\(\ #,##0.00\)"/>
    <numFmt numFmtId="178" formatCode="&quot;     A(i)&quot;* &quot;$&quot;\ \ #,##0.00\ \ ;\(&quot;$&quot;#,##0.00\)"/>
    <numFmt numFmtId="179" formatCode="&quot;     A(ii)&quot;* \ \ \ #,##0.00\ \ ;\(\ #,##0.00\)"/>
    <numFmt numFmtId="180" formatCode="&quot;     A(iii)&quot;* \ \ \ #,##0.00\ \ ;\(\ #,##0.00\)"/>
    <numFmt numFmtId="181" formatCode="&quot;     C(i)&quot;* &quot;$&quot;\ \ #,##0.00\ \ ;\(&quot;$&quot;#,##0.00\)"/>
    <numFmt numFmtId="182" formatCode="&quot;     C(ii)&quot;* \ \ \ #,##0.00\ \ ;\(\ #,##0.00\)"/>
    <numFmt numFmtId="183" formatCode="&quot;     C(iii)&quot;* \ \ \ #,##0.00\ \ ;\(\ #,##0.00\)"/>
    <numFmt numFmtId="184" formatCode="&quot;     E(i)&quot;* &quot;$&quot;\ \ #,##0.00\ \ ;\(&quot;$&quot;#,##0.00\)"/>
    <numFmt numFmtId="185" formatCode="&quot;     E(ii)&quot;* \ \ \ #,##0.00\ \ ;\(\ #,##0.00\)"/>
    <numFmt numFmtId="186" formatCode="&quot;     E(iii)&quot;* \ \ \ #,##0.00\ \ ;\(\ #,##0.00\)"/>
    <numFmt numFmtId="187" formatCode="&quot;     D(i)&quot;* &quot;$&quot;\ \ #,##0.00\ \ ;\(&quot;$&quot;#,##0.00\)"/>
    <numFmt numFmtId="188" formatCode="&quot;     D(ii)&quot;* \ \ \ #,##0.00\ \ ;\(\ #,##0.00\)"/>
    <numFmt numFmtId="189" formatCode="&quot;     D(iii)&quot;* \ \ \ #,##0.00\ \ ;\(\ #,##0.00\)"/>
    <numFmt numFmtId="190" formatCode="&quot;     F(i)&quot;* &quot;$&quot;\ \ #,##0.00\ \ ;\(&quot;$&quot;#,##0.00\)"/>
    <numFmt numFmtId="191" formatCode="&quot;     F(ii)&quot;* \ \ \ #,##0.00\ \ ;\(\ #,##0.00\)"/>
    <numFmt numFmtId="192" formatCode="&quot;     F(iii)&quot;* \ \ \ #,##0.00\ \ ;\(\ #,##0.00\)"/>
    <numFmt numFmtId="193" formatCode="mm/dd/yyyy;;"/>
    <numFmt numFmtId="194" formatCode="[$-409]mmmm\ d\,\ yyyy;@"/>
  </numFmts>
  <fonts count="41" x14ac:knownFonts="1">
    <font>
      <sz val="10"/>
      <color indexed="8"/>
      <name val="Arial"/>
      <family val="2"/>
    </font>
    <font>
      <sz val="12"/>
      <color indexed="8"/>
      <name val="Times New Roman"/>
      <family val="1"/>
    </font>
    <font>
      <b/>
      <sz val="10"/>
      <color indexed="8"/>
      <name val="Times New Roman"/>
      <family val="1"/>
    </font>
    <font>
      <b/>
      <sz val="12"/>
      <color indexed="8"/>
      <name val="Times New Roman"/>
      <family val="1"/>
    </font>
    <font>
      <sz val="10"/>
      <color indexed="8"/>
      <name val="Times New Roman"/>
      <family val="1"/>
    </font>
    <font>
      <b/>
      <sz val="14"/>
      <color indexed="12"/>
      <name val="Times New Roman"/>
      <family val="1"/>
    </font>
    <font>
      <b/>
      <sz val="10"/>
      <color indexed="8"/>
      <name val="Arial"/>
      <family val="2"/>
    </font>
    <font>
      <b/>
      <sz val="10"/>
      <color indexed="10"/>
      <name val="Arial"/>
      <family val="2"/>
    </font>
    <font>
      <b/>
      <sz val="12"/>
      <color indexed="16"/>
      <name val="Times New Roman"/>
      <family val="1"/>
    </font>
    <font>
      <b/>
      <sz val="12"/>
      <color indexed="12"/>
      <name val="Times New Roman"/>
      <family val="1"/>
    </font>
    <font>
      <b/>
      <sz val="10"/>
      <color indexed="12"/>
      <name val="Arial"/>
      <family val="2"/>
    </font>
    <font>
      <b/>
      <sz val="10"/>
      <color indexed="16"/>
      <name val="Arial"/>
      <family val="2"/>
    </font>
    <font>
      <b/>
      <sz val="14"/>
      <color indexed="12"/>
      <name val="Arial"/>
      <family val="2"/>
    </font>
    <font>
      <sz val="17"/>
      <color indexed="8"/>
      <name val="Arial"/>
      <family val="2"/>
    </font>
    <font>
      <b/>
      <sz val="12"/>
      <color indexed="8"/>
      <name val="Arial"/>
      <family val="2"/>
    </font>
    <font>
      <sz val="10"/>
      <name val="Arial"/>
      <family val="2"/>
    </font>
    <font>
      <u/>
      <sz val="10"/>
      <color indexed="8"/>
      <name val="Arial"/>
      <family val="2"/>
    </font>
    <font>
      <b/>
      <u/>
      <sz val="10"/>
      <color indexed="8"/>
      <name val="Arial"/>
      <family val="2"/>
    </font>
    <font>
      <b/>
      <sz val="10"/>
      <color indexed="12"/>
      <name val="Times New Roman"/>
      <family val="1"/>
    </font>
    <font>
      <b/>
      <sz val="10"/>
      <color indexed="9"/>
      <name val="Times New Roman"/>
      <family val="1"/>
    </font>
    <font>
      <sz val="10"/>
      <color indexed="10"/>
      <name val="Arial"/>
      <family val="2"/>
    </font>
    <font>
      <sz val="12"/>
      <color indexed="8"/>
      <name val="Arial"/>
      <family val="2"/>
    </font>
    <font>
      <b/>
      <sz val="10"/>
      <color indexed="9"/>
      <name val="Arial"/>
      <family val="2"/>
    </font>
    <font>
      <sz val="10"/>
      <color rgb="FFFF0000"/>
      <name val="Arial"/>
      <family val="2"/>
    </font>
    <font>
      <b/>
      <sz val="10"/>
      <color theme="1"/>
      <name val="Times New Roman"/>
      <family val="1"/>
    </font>
    <font>
      <b/>
      <sz val="12"/>
      <color theme="1"/>
      <name val="Times New Roman"/>
      <family val="1"/>
    </font>
    <font>
      <b/>
      <sz val="16"/>
      <color theme="1"/>
      <name val="Times New Roman"/>
      <family val="1"/>
    </font>
    <font>
      <b/>
      <sz val="14"/>
      <color theme="1"/>
      <name val="Times New Roman"/>
      <family val="1"/>
    </font>
    <font>
      <sz val="12"/>
      <color theme="1"/>
      <name val="Times New Roman"/>
      <family val="1"/>
    </font>
    <font>
      <b/>
      <sz val="10"/>
      <color rgb="FF0000CC"/>
      <name val="Times New Roman"/>
      <family val="1"/>
    </font>
    <font>
      <b/>
      <sz val="17"/>
      <color theme="1"/>
      <name val="Times New Roman"/>
      <family val="1"/>
    </font>
    <font>
      <b/>
      <sz val="10"/>
      <color rgb="FF0000CC"/>
      <name val="Arial"/>
      <family val="2"/>
    </font>
    <font>
      <sz val="10"/>
      <color theme="1"/>
      <name val="Times New Roman"/>
      <family val="1"/>
    </font>
    <font>
      <b/>
      <sz val="10"/>
      <color rgb="FF00B050"/>
      <name val="Arial"/>
      <family val="2"/>
    </font>
    <font>
      <b/>
      <sz val="10"/>
      <color rgb="FFFF0000"/>
      <name val="Arial"/>
      <family val="2"/>
    </font>
    <font>
      <b/>
      <sz val="10"/>
      <color rgb="FF0070C0"/>
      <name val="Arial"/>
      <family val="2"/>
    </font>
    <font>
      <sz val="11"/>
      <color rgb="FF282829"/>
      <name val="Segoe UI"/>
      <family val="2"/>
    </font>
    <font>
      <sz val="11"/>
      <color indexed="8"/>
      <name val="Arial"/>
      <family val="2"/>
    </font>
    <font>
      <b/>
      <sz val="11"/>
      <color rgb="FFFF0000"/>
      <name val="Arial"/>
      <family val="2"/>
    </font>
    <font>
      <sz val="10"/>
      <color indexed="8"/>
      <name val="Arial"/>
      <family val="2"/>
    </font>
    <font>
      <sz val="9"/>
      <color indexed="8"/>
      <name val="Times New Roman"/>
      <family val="1"/>
    </font>
  </fonts>
  <fills count="6">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30"/>
        <bgColor indexed="64"/>
      </patternFill>
    </fill>
    <fill>
      <patternFill patternType="solid">
        <fgColor theme="0" tint="-0.24994659260841701"/>
        <bgColor indexed="64"/>
      </patternFill>
    </fill>
  </fills>
  <borders count="41">
    <border>
      <left/>
      <right/>
      <top/>
      <bottom/>
      <diagonal/>
    </border>
    <border>
      <left style="thin">
        <color indexed="64"/>
      </left>
      <right/>
      <top/>
      <bottom/>
      <diagonal/>
    </border>
    <border>
      <left/>
      <right style="thin">
        <color indexed="64"/>
      </right>
      <top/>
      <bottom/>
      <diagonal/>
    </border>
    <border>
      <left/>
      <right/>
      <top/>
      <bottom style="thick">
        <color indexed="64"/>
      </bottom>
      <diagonal/>
    </border>
    <border>
      <left/>
      <right/>
      <top/>
      <bottom style="thin">
        <color indexed="64"/>
      </bottom>
      <diagonal/>
    </border>
    <border>
      <left style="double">
        <color indexed="64"/>
      </left>
      <right/>
      <top/>
      <bottom style="thin">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top style="medium">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double">
        <color indexed="64"/>
      </right>
      <top/>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top style="thick">
        <color indexed="64"/>
      </top>
      <bottom/>
      <diagonal/>
    </border>
    <border>
      <left/>
      <right style="thin">
        <color indexed="64"/>
      </right>
      <top/>
      <bottom style="thin">
        <color indexed="64"/>
      </bottom>
      <diagonal/>
    </border>
    <border>
      <left/>
      <right style="thin">
        <color indexed="64"/>
      </right>
      <top style="thick">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thick">
        <color indexed="64"/>
      </left>
      <right/>
      <top/>
      <bottom/>
      <diagonal/>
    </border>
    <border>
      <left style="thick">
        <color indexed="64"/>
      </left>
      <right/>
      <top/>
      <bottom style="thick">
        <color indexed="64"/>
      </bottom>
      <diagonal/>
    </border>
    <border>
      <left style="thick">
        <color indexed="64"/>
      </left>
      <right/>
      <top/>
      <bottom style="thin">
        <color indexed="64"/>
      </bottom>
      <diagonal/>
    </border>
    <border>
      <left style="thin">
        <color indexed="64"/>
      </left>
      <right style="thin">
        <color indexed="64"/>
      </right>
      <top/>
      <bottom style="thick">
        <color indexed="64"/>
      </bottom>
      <diagonal/>
    </border>
    <border>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style="medium">
        <color indexed="64"/>
      </top>
      <bottom style="thick">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ck">
        <color indexed="64"/>
      </top>
      <bottom/>
      <diagonal/>
    </border>
  </borders>
  <cellStyleXfs count="2">
    <xf numFmtId="37" fontId="0" fillId="0" borderId="0"/>
    <xf numFmtId="43" fontId="39" fillId="0" borderId="0" applyFont="0" applyFill="0" applyBorder="0" applyAlignment="0" applyProtection="0"/>
  </cellStyleXfs>
  <cellXfs count="370">
    <xf numFmtId="37" fontId="0" fillId="0" borderId="0" xfId="0"/>
    <xf numFmtId="37" fontId="0" fillId="0" borderId="0" xfId="0" applyProtection="1">
      <protection hidden="1"/>
    </xf>
    <xf numFmtId="37" fontId="1" fillId="0" borderId="0" xfId="0" applyFont="1" applyProtection="1">
      <protection hidden="1"/>
    </xf>
    <xf numFmtId="37" fontId="1" fillId="0" borderId="0" xfId="0" applyFont="1" applyAlignment="1" applyProtection="1">
      <alignment wrapText="1"/>
      <protection hidden="1"/>
    </xf>
    <xf numFmtId="37" fontId="2" fillId="0" borderId="1" xfId="0" applyFont="1" applyBorder="1" applyAlignment="1" applyProtection="1">
      <alignment horizontal="center"/>
      <protection hidden="1"/>
    </xf>
    <xf numFmtId="37" fontId="2" fillId="0" borderId="0" xfId="0" applyFont="1" applyBorder="1" applyAlignment="1" applyProtection="1">
      <alignment horizontal="center"/>
      <protection hidden="1"/>
    </xf>
    <xf numFmtId="0" fontId="24" fillId="0" borderId="2" xfId="0" applyNumberFormat="1" applyFont="1" applyBorder="1" applyAlignment="1" applyProtection="1">
      <alignment horizontal="center"/>
      <protection hidden="1"/>
    </xf>
    <xf numFmtId="37" fontId="2" fillId="0" borderId="0" xfId="0" applyFont="1" applyFill="1" applyBorder="1" applyAlignment="1" applyProtection="1">
      <alignment horizontal="center"/>
      <protection hidden="1"/>
    </xf>
    <xf numFmtId="37" fontId="4" fillId="0" borderId="0" xfId="0" applyFont="1" applyProtection="1">
      <protection hidden="1"/>
    </xf>
    <xf numFmtId="7" fontId="4" fillId="0" borderId="0" xfId="0" applyNumberFormat="1" applyFont="1" applyBorder="1" applyAlignment="1" applyProtection="1">
      <alignment horizontal="right" indent="1"/>
      <protection hidden="1"/>
    </xf>
    <xf numFmtId="7" fontId="4" fillId="0" borderId="2" xfId="0" applyNumberFormat="1" applyFont="1" applyBorder="1" applyAlignment="1" applyProtection="1">
      <alignment horizontal="right" indent="1"/>
      <protection hidden="1"/>
    </xf>
    <xf numFmtId="39" fontId="4" fillId="0" borderId="0" xfId="0" applyNumberFormat="1" applyFont="1" applyBorder="1" applyAlignment="1" applyProtection="1">
      <alignment horizontal="right" indent="1"/>
      <protection hidden="1"/>
    </xf>
    <xf numFmtId="39" fontId="4" fillId="0" borderId="2" xfId="0" applyNumberFormat="1" applyFont="1" applyBorder="1" applyAlignment="1" applyProtection="1">
      <alignment horizontal="right" indent="1"/>
      <protection hidden="1"/>
    </xf>
    <xf numFmtId="37" fontId="4" fillId="0" borderId="3" xfId="0" applyFont="1" applyBorder="1" applyProtection="1">
      <protection hidden="1"/>
    </xf>
    <xf numFmtId="37" fontId="0" fillId="0" borderId="4" xfId="0" applyBorder="1" applyProtection="1">
      <protection hidden="1"/>
    </xf>
    <xf numFmtId="14" fontId="2" fillId="2" borderId="0" xfId="0" applyNumberFormat="1" applyFont="1" applyFill="1" applyBorder="1" applyAlignment="1" applyProtection="1">
      <alignment horizontal="center"/>
      <protection hidden="1"/>
    </xf>
    <xf numFmtId="7" fontId="1" fillId="0" borderId="0" xfId="0" applyNumberFormat="1" applyFont="1" applyBorder="1" applyProtection="1">
      <protection hidden="1"/>
    </xf>
    <xf numFmtId="166" fontId="1" fillId="0" borderId="0" xfId="0" applyNumberFormat="1" applyFont="1" applyProtection="1">
      <protection hidden="1"/>
    </xf>
    <xf numFmtId="0" fontId="25" fillId="0" borderId="4" xfId="0" applyNumberFormat="1" applyFont="1" applyBorder="1" applyAlignment="1" applyProtection="1">
      <alignment horizontal="center"/>
      <protection hidden="1"/>
    </xf>
    <xf numFmtId="0" fontId="25" fillId="0" borderId="5" xfId="0" applyNumberFormat="1" applyFont="1" applyBorder="1" applyAlignment="1" applyProtection="1">
      <alignment horizontal="center"/>
      <protection hidden="1"/>
    </xf>
    <xf numFmtId="14" fontId="4" fillId="2" borderId="6" xfId="0" applyNumberFormat="1" applyFont="1" applyFill="1" applyBorder="1" applyAlignment="1" applyProtection="1">
      <alignment horizontal="center"/>
      <protection hidden="1"/>
    </xf>
    <xf numFmtId="14" fontId="4" fillId="2" borderId="0" xfId="0" applyNumberFormat="1" applyFont="1" applyFill="1" applyBorder="1" applyAlignment="1" applyProtection="1">
      <alignment horizontal="center"/>
      <protection hidden="1"/>
    </xf>
    <xf numFmtId="14" fontId="4" fillId="2" borderId="7" xfId="0" applyNumberFormat="1" applyFont="1" applyFill="1" applyBorder="1" applyAlignment="1" applyProtection="1">
      <alignment horizontal="center"/>
      <protection hidden="1"/>
    </xf>
    <xf numFmtId="14" fontId="4" fillId="2" borderId="8" xfId="0" applyNumberFormat="1" applyFont="1" applyFill="1" applyBorder="1" applyAlignment="1" applyProtection="1">
      <alignment horizontal="center"/>
      <protection hidden="1"/>
    </xf>
    <xf numFmtId="0" fontId="26" fillId="0" borderId="0" xfId="0" applyNumberFormat="1" applyFont="1" applyAlignment="1" applyProtection="1">
      <alignment horizontal="left"/>
      <protection hidden="1"/>
    </xf>
    <xf numFmtId="0" fontId="27" fillId="0" borderId="0" xfId="0" applyNumberFormat="1" applyFont="1" applyProtection="1">
      <protection hidden="1"/>
    </xf>
    <xf numFmtId="7" fontId="2" fillId="0" borderId="0" xfId="0" applyNumberFormat="1" applyFont="1" applyBorder="1" applyAlignment="1" applyProtection="1">
      <alignment horizontal="right" indent="1"/>
      <protection hidden="1"/>
    </xf>
    <xf numFmtId="0" fontId="25" fillId="0" borderId="3" xfId="0" applyNumberFormat="1" applyFont="1" applyBorder="1" applyAlignment="1" applyProtection="1">
      <alignment horizontal="center"/>
      <protection hidden="1"/>
    </xf>
    <xf numFmtId="37" fontId="3" fillId="0" borderId="0" xfId="0" applyFont="1" applyBorder="1" applyAlignment="1" applyProtection="1">
      <alignment horizontal="center"/>
      <protection hidden="1"/>
    </xf>
    <xf numFmtId="0" fontId="25" fillId="0" borderId="3" xfId="0" applyNumberFormat="1" applyFont="1" applyBorder="1" applyAlignment="1" applyProtection="1">
      <alignment horizontal="right"/>
      <protection hidden="1"/>
    </xf>
    <xf numFmtId="0" fontId="25" fillId="0" borderId="9" xfId="0" applyNumberFormat="1" applyFont="1" applyBorder="1" applyAlignment="1" applyProtection="1">
      <alignment horizontal="center"/>
      <protection hidden="1"/>
    </xf>
    <xf numFmtId="37" fontId="2" fillId="0" borderId="10" xfId="0" applyFont="1" applyBorder="1" applyAlignment="1" applyProtection="1">
      <alignment horizontal="center"/>
      <protection hidden="1"/>
    </xf>
    <xf numFmtId="37" fontId="2" fillId="0" borderId="3" xfId="0" applyFont="1" applyBorder="1" applyAlignment="1" applyProtection="1">
      <alignment horizontal="center"/>
      <protection hidden="1"/>
    </xf>
    <xf numFmtId="37" fontId="2" fillId="0" borderId="11" xfId="0" applyFont="1" applyBorder="1" applyAlignment="1" applyProtection="1">
      <alignment horizontal="center"/>
      <protection hidden="1"/>
    </xf>
    <xf numFmtId="37" fontId="0" fillId="0" borderId="0" xfId="0" applyAlignment="1" applyProtection="1">
      <alignment horizontal="center"/>
      <protection hidden="1"/>
    </xf>
    <xf numFmtId="37" fontId="0" fillId="0" borderId="0" xfId="0" applyAlignment="1" applyProtection="1">
      <protection hidden="1"/>
    </xf>
    <xf numFmtId="0" fontId="25" fillId="0" borderId="4" xfId="0" applyNumberFormat="1" applyFont="1" applyBorder="1" applyAlignment="1" applyProtection="1">
      <protection hidden="1"/>
    </xf>
    <xf numFmtId="37" fontId="4" fillId="0" borderId="0" xfId="0" applyFont="1" applyAlignment="1" applyProtection="1">
      <protection hidden="1"/>
    </xf>
    <xf numFmtId="0" fontId="24" fillId="0" borderId="0" xfId="0" applyNumberFormat="1" applyFont="1" applyBorder="1" applyAlignment="1" applyProtection="1">
      <protection hidden="1"/>
    </xf>
    <xf numFmtId="0" fontId="24" fillId="0" borderId="0" xfId="0" applyNumberFormat="1" applyFont="1" applyAlignment="1" applyProtection="1">
      <protection hidden="1"/>
    </xf>
    <xf numFmtId="7" fontId="4" fillId="0" borderId="2" xfId="0" applyNumberFormat="1" applyFont="1" applyBorder="1" applyAlignment="1" applyProtection="1">
      <protection hidden="1"/>
    </xf>
    <xf numFmtId="39" fontId="4" fillId="0" borderId="2" xfId="0" applyNumberFormat="1" applyFont="1" applyBorder="1" applyAlignment="1" applyProtection="1">
      <protection hidden="1"/>
    </xf>
    <xf numFmtId="0" fontId="24" fillId="0" borderId="0" xfId="0" applyNumberFormat="1" applyFont="1" applyBorder="1" applyAlignment="1" applyProtection="1">
      <alignment horizontal="center"/>
      <protection hidden="1"/>
    </xf>
    <xf numFmtId="0" fontId="25" fillId="0" borderId="0" xfId="0" quotePrefix="1" applyNumberFormat="1" applyFont="1" applyAlignment="1" applyProtection="1">
      <protection hidden="1"/>
    </xf>
    <xf numFmtId="37" fontId="0" fillId="0" borderId="0" xfId="0" applyBorder="1" applyProtection="1">
      <protection hidden="1"/>
    </xf>
    <xf numFmtId="37" fontId="4" fillId="0" borderId="0" xfId="0" applyFont="1" applyBorder="1" applyProtection="1">
      <protection hidden="1"/>
    </xf>
    <xf numFmtId="37" fontId="0" fillId="0" borderId="0" xfId="0" applyFont="1" applyAlignment="1" applyProtection="1">
      <protection hidden="1"/>
    </xf>
    <xf numFmtId="37" fontId="0" fillId="0" borderId="6" xfId="0" applyBorder="1" applyProtection="1">
      <protection hidden="1"/>
    </xf>
    <xf numFmtId="37" fontId="3" fillId="0" borderId="12" xfId="0" applyFont="1" applyBorder="1" applyAlignment="1" applyProtection="1">
      <alignment horizontal="center"/>
      <protection hidden="1"/>
    </xf>
    <xf numFmtId="37" fontId="6" fillId="0" borderId="4" xfId="0" applyFont="1" applyBorder="1" applyProtection="1">
      <protection hidden="1"/>
    </xf>
    <xf numFmtId="37" fontId="0" fillId="0" borderId="0" xfId="0" applyAlignment="1" applyProtection="1">
      <alignment horizontal="right"/>
      <protection hidden="1"/>
    </xf>
    <xf numFmtId="14" fontId="2" fillId="2" borderId="13" xfId="0" applyNumberFormat="1" applyFont="1" applyFill="1" applyBorder="1" applyAlignment="1" applyProtection="1">
      <alignment horizontal="center" vertical="center"/>
      <protection hidden="1"/>
    </xf>
    <xf numFmtId="14" fontId="2" fillId="2" borderId="14" xfId="0" applyNumberFormat="1" applyFont="1" applyFill="1" applyBorder="1" applyAlignment="1" applyProtection="1">
      <alignment horizontal="center" vertical="center"/>
      <protection hidden="1"/>
    </xf>
    <xf numFmtId="7" fontId="4" fillId="0" borderId="15" xfId="0" applyNumberFormat="1" applyFont="1" applyBorder="1" applyAlignment="1" applyProtection="1">
      <protection hidden="1"/>
    </xf>
    <xf numFmtId="39" fontId="4" fillId="0" borderId="1" xfId="0" applyNumberFormat="1" applyFont="1" applyBorder="1" applyAlignment="1" applyProtection="1">
      <protection hidden="1"/>
    </xf>
    <xf numFmtId="37" fontId="0" fillId="0" borderId="3" xfId="0" applyBorder="1" applyProtection="1">
      <protection hidden="1"/>
    </xf>
    <xf numFmtId="164" fontId="2" fillId="3" borderId="14" xfId="0" applyNumberFormat="1" applyFont="1" applyFill="1" applyBorder="1" applyAlignment="1" applyProtection="1">
      <alignment horizontal="right"/>
      <protection locked="0"/>
    </xf>
    <xf numFmtId="37" fontId="0" fillId="0" borderId="1" xfId="0" applyNumberFormat="1" applyBorder="1" applyAlignment="1" applyProtection="1">
      <protection hidden="1"/>
    </xf>
    <xf numFmtId="37" fontId="6" fillId="0" borderId="1" xfId="0" applyNumberFormat="1" applyFont="1" applyBorder="1" applyAlignment="1" applyProtection="1">
      <protection hidden="1"/>
    </xf>
    <xf numFmtId="37" fontId="6" fillId="0" borderId="16" xfId="0" applyFont="1" applyBorder="1" applyAlignment="1" applyProtection="1">
      <alignment horizontal="right"/>
      <protection hidden="1"/>
    </xf>
    <xf numFmtId="37" fontId="0" fillId="0" borderId="0" xfId="0" applyAlignment="1"/>
    <xf numFmtId="37" fontId="0" fillId="0" borderId="0" xfId="0" applyAlignment="1">
      <alignment horizontal="left" vertical="center"/>
    </xf>
    <xf numFmtId="37" fontId="0" fillId="0" borderId="0" xfId="0" applyAlignment="1" applyProtection="1">
      <alignment horizontal="left" vertical="center"/>
      <protection hidden="1"/>
    </xf>
    <xf numFmtId="37" fontId="0" fillId="0" borderId="0" xfId="0" quotePrefix="1" applyAlignment="1" applyProtection="1">
      <protection hidden="1"/>
    </xf>
    <xf numFmtId="0" fontId="2" fillId="0" borderId="0" xfId="0" applyNumberFormat="1" applyFont="1" applyBorder="1" applyAlignment="1" applyProtection="1">
      <alignment horizontal="center"/>
      <protection hidden="1"/>
    </xf>
    <xf numFmtId="37" fontId="0" fillId="0" borderId="0" xfId="0" applyFont="1" applyBorder="1" applyProtection="1">
      <protection hidden="1"/>
    </xf>
    <xf numFmtId="7" fontId="4" fillId="0" borderId="0" xfId="0" applyNumberFormat="1" applyFont="1" applyBorder="1" applyAlignment="1" applyProtection="1">
      <protection hidden="1"/>
    </xf>
    <xf numFmtId="39" fontId="4" fillId="0" borderId="0" xfId="0" applyNumberFormat="1" applyFont="1" applyBorder="1" applyAlignment="1" applyProtection="1">
      <protection hidden="1"/>
    </xf>
    <xf numFmtId="14" fontId="2" fillId="2" borderId="17" xfId="0" applyNumberFormat="1" applyFont="1" applyFill="1" applyBorder="1" applyAlignment="1" applyProtection="1">
      <alignment horizontal="center" vertical="center"/>
      <protection hidden="1"/>
    </xf>
    <xf numFmtId="37" fontId="0" fillId="0" borderId="0" xfId="0" quotePrefix="1" applyProtection="1">
      <protection hidden="1"/>
    </xf>
    <xf numFmtId="37" fontId="6" fillId="0" borderId="0" xfId="0" applyFont="1" applyProtection="1">
      <protection hidden="1"/>
    </xf>
    <xf numFmtId="14" fontId="4" fillId="2" borderId="1" xfId="0" applyNumberFormat="1" applyFont="1" applyFill="1" applyBorder="1" applyAlignment="1" applyProtection="1">
      <alignment horizontal="center"/>
      <protection hidden="1"/>
    </xf>
    <xf numFmtId="14" fontId="4" fillId="2" borderId="18" xfId="0" applyNumberFormat="1" applyFont="1" applyFill="1" applyBorder="1" applyAlignment="1" applyProtection="1">
      <alignment horizontal="center"/>
      <protection hidden="1"/>
    </xf>
    <xf numFmtId="14" fontId="4" fillId="2" borderId="4" xfId="0" applyNumberFormat="1" applyFont="1" applyFill="1" applyBorder="1" applyAlignment="1" applyProtection="1">
      <alignment horizontal="center"/>
      <protection hidden="1"/>
    </xf>
    <xf numFmtId="37" fontId="7" fillId="0" borderId="0" xfId="0" applyFont="1" applyAlignment="1" applyProtection="1">
      <alignment horizontal="center" vertical="center"/>
      <protection hidden="1"/>
    </xf>
    <xf numFmtId="14" fontId="2" fillId="2" borderId="2" xfId="0" applyNumberFormat="1" applyFont="1" applyFill="1" applyBorder="1" applyAlignment="1" applyProtection="1">
      <alignment horizontal="center" vertical="center"/>
      <protection hidden="1"/>
    </xf>
    <xf numFmtId="37" fontId="0" fillId="0" borderId="19" xfId="0" applyNumberFormat="1" applyBorder="1" applyAlignment="1" applyProtection="1">
      <protection hidden="1"/>
    </xf>
    <xf numFmtId="0" fontId="25" fillId="0" borderId="20" xfId="0" quotePrefix="1" applyNumberFormat="1" applyFont="1" applyBorder="1" applyAlignment="1" applyProtection="1">
      <protection hidden="1"/>
    </xf>
    <xf numFmtId="37" fontId="0" fillId="0" borderId="20" xfId="0" applyBorder="1" applyProtection="1">
      <protection hidden="1"/>
    </xf>
    <xf numFmtId="37" fontId="0" fillId="0" borderId="20" xfId="0" applyBorder="1" applyAlignment="1" applyProtection="1">
      <alignment horizontal="right"/>
      <protection hidden="1"/>
    </xf>
    <xf numFmtId="0" fontId="25" fillId="0" borderId="4" xfId="0" applyNumberFormat="1" applyFont="1" applyBorder="1" applyAlignment="1" applyProtection="1">
      <alignment horizontal="center" vertical="center"/>
      <protection hidden="1"/>
    </xf>
    <xf numFmtId="39" fontId="2" fillId="0" borderId="0" xfId="0" applyNumberFormat="1" applyFont="1" applyBorder="1" applyAlignment="1" applyProtection="1">
      <alignment horizontal="right" indent="1"/>
      <protection hidden="1"/>
    </xf>
    <xf numFmtId="7" fontId="2" fillId="0" borderId="4" xfId="0" applyNumberFormat="1" applyFont="1" applyBorder="1" applyAlignment="1" applyProtection="1">
      <alignment horizontal="right" indent="1"/>
      <protection hidden="1"/>
    </xf>
    <xf numFmtId="39" fontId="2" fillId="0" borderId="4" xfId="0" applyNumberFormat="1" applyFont="1" applyBorder="1" applyAlignment="1" applyProtection="1">
      <alignment horizontal="right" indent="1"/>
      <protection hidden="1"/>
    </xf>
    <xf numFmtId="0" fontId="28" fillId="0" borderId="0" xfId="0" applyNumberFormat="1" applyFont="1" applyAlignment="1" applyProtection="1">
      <alignment horizontal="center" vertical="center"/>
      <protection hidden="1"/>
    </xf>
    <xf numFmtId="0" fontId="28" fillId="0" borderId="20" xfId="0" applyNumberFormat="1" applyFont="1" applyBorder="1" applyAlignment="1" applyProtection="1">
      <alignment horizontal="center" vertical="center"/>
      <protection hidden="1"/>
    </xf>
    <xf numFmtId="37" fontId="10" fillId="0" borderId="0" xfId="0" applyFont="1" applyProtection="1">
      <protection hidden="1"/>
    </xf>
    <xf numFmtId="37" fontId="1" fillId="0" borderId="0" xfId="0" quotePrefix="1" applyFont="1" applyAlignment="1" applyProtection="1">
      <alignment horizontal="right"/>
      <protection hidden="1"/>
    </xf>
    <xf numFmtId="37" fontId="11" fillId="0" borderId="0" xfId="0" applyFont="1" applyProtection="1">
      <protection hidden="1"/>
    </xf>
    <xf numFmtId="37" fontId="6" fillId="0" borderId="0" xfId="0" applyFont="1" applyAlignment="1" applyProtection="1">
      <alignment horizontal="right" vertical="center"/>
      <protection hidden="1"/>
    </xf>
    <xf numFmtId="0" fontId="2" fillId="0" borderId="0" xfId="0" applyNumberFormat="1" applyFont="1" applyBorder="1" applyAlignment="1" applyProtection="1">
      <protection hidden="1"/>
    </xf>
    <xf numFmtId="37" fontId="0" fillId="0" borderId="2" xfId="0" applyFont="1" applyBorder="1" applyAlignment="1" applyProtection="1">
      <protection hidden="1"/>
    </xf>
    <xf numFmtId="37" fontId="0" fillId="0" borderId="4" xfId="0" applyBorder="1"/>
    <xf numFmtId="0" fontId="28" fillId="0" borderId="0" xfId="0" applyNumberFormat="1" applyFont="1" applyAlignment="1" applyProtection="1">
      <protection hidden="1"/>
    </xf>
    <xf numFmtId="0" fontId="27" fillId="0" borderId="0" xfId="0" applyNumberFormat="1" applyFont="1" applyAlignment="1" applyProtection="1">
      <protection hidden="1"/>
    </xf>
    <xf numFmtId="167" fontId="1" fillId="0" borderId="0" xfId="0" applyNumberFormat="1" applyFont="1" applyBorder="1" applyAlignment="1" applyProtection="1">
      <alignment horizontal="right" indent="1"/>
      <protection hidden="1"/>
    </xf>
    <xf numFmtId="171" fontId="28" fillId="0" borderId="0" xfId="0" applyNumberFormat="1" applyFont="1" applyAlignment="1" applyProtection="1">
      <protection hidden="1"/>
    </xf>
    <xf numFmtId="14" fontId="6" fillId="0" borderId="14" xfId="0" applyNumberFormat="1" applyFont="1" applyBorder="1" applyAlignment="1" applyProtection="1">
      <alignment horizontal="center" vertical="center"/>
      <protection hidden="1"/>
    </xf>
    <xf numFmtId="14" fontId="6" fillId="0" borderId="0" xfId="0" applyNumberFormat="1" applyFont="1" applyAlignment="1" applyProtection="1">
      <alignment horizontal="center" vertical="center"/>
      <protection hidden="1"/>
    </xf>
    <xf numFmtId="0" fontId="1" fillId="3" borderId="21" xfId="0" applyNumberFormat="1" applyFont="1" applyFill="1" applyBorder="1" applyAlignment="1" applyProtection="1">
      <alignment horizontal="right" indent="1"/>
      <protection locked="0"/>
    </xf>
    <xf numFmtId="0" fontId="1" fillId="3" borderId="14" xfId="0" applyNumberFormat="1" applyFont="1" applyFill="1" applyBorder="1" applyAlignment="1" applyProtection="1">
      <alignment horizontal="right" indent="1"/>
      <protection locked="0"/>
    </xf>
    <xf numFmtId="0" fontId="1" fillId="3" borderId="22" xfId="0" applyNumberFormat="1" applyFont="1" applyFill="1" applyBorder="1" applyAlignment="1" applyProtection="1">
      <alignment horizontal="right" indent="1"/>
      <protection locked="0"/>
    </xf>
    <xf numFmtId="0" fontId="1" fillId="3" borderId="23" xfId="0" applyNumberFormat="1" applyFont="1" applyFill="1" applyBorder="1" applyAlignment="1" applyProtection="1">
      <alignment horizontal="right" indent="1"/>
      <protection locked="0"/>
    </xf>
    <xf numFmtId="37" fontId="1" fillId="0" borderId="0" xfId="0" quotePrefix="1" applyFont="1" applyAlignment="1" applyProtection="1">
      <alignment horizontal="left" vertical="center"/>
      <protection hidden="1"/>
    </xf>
    <xf numFmtId="37" fontId="1" fillId="0" borderId="4" xfId="0" applyFont="1" applyBorder="1" applyAlignment="1" applyProtection="1">
      <protection hidden="1"/>
    </xf>
    <xf numFmtId="37" fontId="0" fillId="0" borderId="0" xfId="0" quotePrefix="1" applyAlignment="1" applyProtection="1">
      <alignment horizontal="center" vertical="center"/>
      <protection hidden="1"/>
    </xf>
    <xf numFmtId="0" fontId="8" fillId="0" borderId="0" xfId="0" applyNumberFormat="1" applyFont="1" applyAlignment="1" applyProtection="1">
      <alignment horizontal="right" vertical="center"/>
      <protection hidden="1"/>
    </xf>
    <xf numFmtId="0" fontId="8" fillId="0" borderId="0" xfId="0" applyNumberFormat="1" applyFont="1" applyBorder="1" applyAlignment="1" applyProtection="1">
      <alignment horizontal="right" vertical="center"/>
      <protection hidden="1"/>
    </xf>
    <xf numFmtId="0" fontId="1" fillId="0" borderId="0" xfId="0" applyNumberFormat="1" applyFont="1" applyBorder="1" applyAlignment="1" applyProtection="1">
      <alignment horizontal="left" vertical="center"/>
      <protection hidden="1"/>
    </xf>
    <xf numFmtId="165" fontId="1" fillId="0" borderId="0" xfId="0" applyNumberFormat="1" applyFont="1" applyAlignment="1" applyProtection="1">
      <protection hidden="1"/>
    </xf>
    <xf numFmtId="37" fontId="6" fillId="0" borderId="0" xfId="0" applyFont="1" applyBorder="1" applyAlignment="1" applyProtection="1">
      <alignment horizontal="center" vertical="center"/>
      <protection hidden="1"/>
    </xf>
    <xf numFmtId="37" fontId="6" fillId="0" borderId="4" xfId="0" applyFont="1" applyBorder="1" applyAlignment="1" applyProtection="1">
      <alignment horizontal="center" vertical="center"/>
      <protection hidden="1"/>
    </xf>
    <xf numFmtId="164" fontId="4" fillId="2" borderId="2" xfId="0" applyNumberFormat="1" applyFont="1" applyFill="1" applyBorder="1" applyAlignment="1" applyProtection="1">
      <alignment horizontal="right" indent="1"/>
      <protection hidden="1"/>
    </xf>
    <xf numFmtId="39" fontId="4" fillId="2" borderId="2" xfId="0" applyNumberFormat="1" applyFont="1" applyFill="1" applyBorder="1" applyAlignment="1" applyProtection="1">
      <alignment horizontal="right" indent="1"/>
      <protection hidden="1"/>
    </xf>
    <xf numFmtId="39" fontId="4" fillId="2" borderId="16" xfId="0" applyNumberFormat="1" applyFont="1" applyFill="1" applyBorder="1" applyAlignment="1" applyProtection="1">
      <alignment horizontal="right" indent="1"/>
      <protection hidden="1"/>
    </xf>
    <xf numFmtId="7" fontId="2" fillId="0" borderId="0" xfId="0" applyNumberFormat="1" applyFont="1" applyBorder="1" applyAlignment="1" applyProtection="1">
      <protection hidden="1"/>
    </xf>
    <xf numFmtId="0" fontId="26" fillId="0" borderId="0" xfId="0" applyNumberFormat="1" applyFont="1" applyBorder="1" applyProtection="1">
      <protection hidden="1"/>
    </xf>
    <xf numFmtId="170" fontId="28" fillId="0" borderId="0" xfId="0" applyNumberFormat="1" applyFont="1" applyBorder="1" applyAlignment="1" applyProtection="1">
      <alignment horizontal="right" vertical="center"/>
      <protection hidden="1"/>
    </xf>
    <xf numFmtId="170" fontId="0" fillId="0" borderId="0" xfId="0" applyNumberFormat="1" applyBorder="1" applyAlignment="1" applyProtection="1">
      <alignment horizontal="right" vertical="center"/>
      <protection hidden="1"/>
    </xf>
    <xf numFmtId="0" fontId="8" fillId="0" borderId="24" xfId="0" applyNumberFormat="1" applyFont="1" applyBorder="1" applyAlignment="1" applyProtection="1">
      <alignment horizontal="right" vertical="center"/>
      <protection hidden="1"/>
    </xf>
    <xf numFmtId="0" fontId="8" fillId="0" borderId="8" xfId="0" applyNumberFormat="1" applyFont="1" applyBorder="1" applyAlignment="1" applyProtection="1">
      <alignment horizontal="right" vertical="center"/>
      <protection hidden="1"/>
    </xf>
    <xf numFmtId="37" fontId="0" fillId="0" borderId="25" xfId="0" applyBorder="1" applyProtection="1">
      <protection hidden="1"/>
    </xf>
    <xf numFmtId="37" fontId="0" fillId="0" borderId="7" xfId="0" applyBorder="1" applyProtection="1">
      <protection hidden="1"/>
    </xf>
    <xf numFmtId="7" fontId="1" fillId="0" borderId="26" xfId="0" applyNumberFormat="1" applyFont="1" applyBorder="1" applyAlignment="1" applyProtection="1">
      <alignment horizontal="right"/>
      <protection hidden="1"/>
    </xf>
    <xf numFmtId="7" fontId="1" fillId="0" borderId="27" xfId="0" applyNumberFormat="1" applyFont="1" applyBorder="1" applyProtection="1">
      <protection hidden="1"/>
    </xf>
    <xf numFmtId="37" fontId="7" fillId="0" borderId="0" xfId="0" applyFont="1" applyAlignment="1" applyProtection="1">
      <alignment horizontal="left" vertical="center"/>
      <protection hidden="1"/>
    </xf>
    <xf numFmtId="37" fontId="0" fillId="0" borderId="4" xfId="0" applyBorder="1" applyAlignment="1" applyProtection="1">
      <alignment horizontal="left" vertical="center"/>
      <protection hidden="1"/>
    </xf>
    <xf numFmtId="0" fontId="26" fillId="0" borderId="0" xfId="0" applyNumberFormat="1" applyFont="1" applyBorder="1" applyAlignment="1" applyProtection="1">
      <protection hidden="1"/>
    </xf>
    <xf numFmtId="37" fontId="0" fillId="0" borderId="0" xfId="0" applyBorder="1" applyAlignment="1" applyProtection="1">
      <protection hidden="1"/>
    </xf>
    <xf numFmtId="37" fontId="0" fillId="0" borderId="0" xfId="0" applyBorder="1" applyAlignment="1" applyProtection="1">
      <alignment horizontal="left" vertical="center"/>
      <protection hidden="1"/>
    </xf>
    <xf numFmtId="14" fontId="0" fillId="0" borderId="0" xfId="0" applyNumberFormat="1" applyProtection="1">
      <protection hidden="1"/>
    </xf>
    <xf numFmtId="0" fontId="26" fillId="0" borderId="4" xfId="0" applyNumberFormat="1" applyFont="1" applyBorder="1" applyAlignment="1" applyProtection="1">
      <protection hidden="1"/>
    </xf>
    <xf numFmtId="37" fontId="0" fillId="0" borderId="4" xfId="0" applyBorder="1" applyAlignment="1" applyProtection="1">
      <protection hidden="1"/>
    </xf>
    <xf numFmtId="37" fontId="0" fillId="0" borderId="3" xfId="0" applyBorder="1"/>
    <xf numFmtId="7" fontId="4" fillId="0" borderId="1" xfId="0" applyNumberFormat="1" applyFont="1" applyBorder="1" applyAlignment="1" applyProtection="1">
      <protection hidden="1"/>
    </xf>
    <xf numFmtId="37" fontId="0" fillId="0" borderId="3" xfId="0" applyFont="1" applyBorder="1" applyProtection="1">
      <protection hidden="1"/>
    </xf>
    <xf numFmtId="37" fontId="7" fillId="0" borderId="0" xfId="0" applyFont="1" applyBorder="1" applyAlignment="1" applyProtection="1">
      <alignment horizontal="center" vertical="center"/>
      <protection hidden="1"/>
    </xf>
    <xf numFmtId="37" fontId="7" fillId="0" borderId="4" xfId="0" applyFont="1" applyBorder="1" applyAlignment="1" applyProtection="1">
      <alignment horizontal="center" vertical="center"/>
      <protection hidden="1"/>
    </xf>
    <xf numFmtId="37" fontId="3" fillId="0" borderId="0" xfId="0" applyFont="1" applyAlignment="1" applyProtection="1">
      <alignment horizontal="center" vertical="center"/>
      <protection hidden="1"/>
    </xf>
    <xf numFmtId="37" fontId="3" fillId="0" borderId="0" xfId="0" applyFont="1" applyAlignment="1" applyProtection="1">
      <alignment horizontal="center"/>
      <protection hidden="1"/>
    </xf>
    <xf numFmtId="39" fontId="4" fillId="0" borderId="1" xfId="0" applyNumberFormat="1" applyFont="1" applyBorder="1" applyAlignment="1" applyProtection="1">
      <alignment horizontal="right" indent="1"/>
      <protection hidden="1"/>
    </xf>
    <xf numFmtId="37" fontId="14" fillId="0" borderId="4" xfId="0" applyFont="1" applyBorder="1" applyAlignment="1" applyProtection="1">
      <alignment horizontal="right" vertical="center"/>
      <protection hidden="1"/>
    </xf>
    <xf numFmtId="7" fontId="4" fillId="0" borderId="0" xfId="0" quotePrefix="1" applyNumberFormat="1" applyFont="1" applyBorder="1" applyAlignment="1" applyProtection="1">
      <alignment horizontal="right" indent="1"/>
      <protection hidden="1"/>
    </xf>
    <xf numFmtId="7" fontId="4" fillId="0" borderId="15" xfId="0" applyNumberFormat="1" applyFont="1" applyBorder="1" applyAlignment="1" applyProtection="1">
      <alignment horizontal="right" indent="1"/>
      <protection hidden="1"/>
    </xf>
    <xf numFmtId="37" fontId="7" fillId="0" borderId="28" xfId="0" applyFont="1" applyBorder="1" applyAlignment="1" applyProtection="1">
      <alignment horizontal="center" vertical="center"/>
      <protection hidden="1"/>
    </xf>
    <xf numFmtId="37" fontId="2" fillId="0" borderId="28" xfId="0" applyFont="1" applyBorder="1" applyAlignment="1" applyProtection="1">
      <alignment horizontal="center"/>
      <protection hidden="1"/>
    </xf>
    <xf numFmtId="37" fontId="2" fillId="0" borderId="29" xfId="0" applyFont="1" applyBorder="1" applyAlignment="1" applyProtection="1">
      <alignment horizontal="center"/>
      <protection hidden="1"/>
    </xf>
    <xf numFmtId="7" fontId="4" fillId="0" borderId="28" xfId="0" applyNumberFormat="1" applyFont="1" applyBorder="1" applyAlignment="1" applyProtection="1">
      <alignment horizontal="right" indent="1"/>
      <protection hidden="1"/>
    </xf>
    <xf numFmtId="39" fontId="4" fillId="0" borderId="28" xfId="0" applyNumberFormat="1" applyFont="1" applyBorder="1" applyAlignment="1" applyProtection="1">
      <alignment horizontal="right" indent="1"/>
      <protection hidden="1"/>
    </xf>
    <xf numFmtId="37" fontId="6" fillId="0" borderId="0" xfId="0" quotePrefix="1" applyFont="1" applyAlignment="1" applyProtection="1">
      <alignment horizontal="center" vertical="center"/>
      <protection hidden="1"/>
    </xf>
    <xf numFmtId="37" fontId="5" fillId="0" borderId="4" xfId="0" applyFont="1" applyBorder="1" applyAlignment="1" applyProtection="1">
      <protection hidden="1"/>
    </xf>
    <xf numFmtId="37" fontId="12" fillId="0" borderId="4" xfId="0" applyFont="1" applyBorder="1" applyAlignment="1" applyProtection="1">
      <protection hidden="1"/>
    </xf>
    <xf numFmtId="37" fontId="5" fillId="0" borderId="30" xfId="0" applyFont="1" applyBorder="1" applyAlignment="1" applyProtection="1">
      <protection hidden="1"/>
    </xf>
    <xf numFmtId="172" fontId="2" fillId="0" borderId="4" xfId="0" applyNumberFormat="1" applyFont="1" applyBorder="1" applyAlignment="1" applyProtection="1">
      <alignment horizontal="right" indent="1"/>
      <protection hidden="1"/>
    </xf>
    <xf numFmtId="0" fontId="24" fillId="0" borderId="3" xfId="0" applyNumberFormat="1" applyFont="1" applyBorder="1" applyAlignment="1" applyProtection="1">
      <protection hidden="1"/>
    </xf>
    <xf numFmtId="39" fontId="4" fillId="0" borderId="10" xfId="0" applyNumberFormat="1" applyFont="1" applyBorder="1" applyAlignment="1" applyProtection="1">
      <protection hidden="1"/>
    </xf>
    <xf numFmtId="14" fontId="2" fillId="2" borderId="31" xfId="0" applyNumberFormat="1" applyFont="1" applyFill="1" applyBorder="1" applyAlignment="1" applyProtection="1">
      <alignment horizontal="center" vertical="center"/>
      <protection hidden="1"/>
    </xf>
    <xf numFmtId="14" fontId="2" fillId="2" borderId="11" xfId="0" applyNumberFormat="1" applyFont="1" applyFill="1" applyBorder="1" applyAlignment="1" applyProtection="1">
      <alignment horizontal="center" vertical="center"/>
      <protection hidden="1"/>
    </xf>
    <xf numFmtId="39" fontId="4" fillId="0" borderId="3" xfId="0" applyNumberFormat="1" applyFont="1" applyBorder="1" applyAlignment="1" applyProtection="1">
      <protection hidden="1"/>
    </xf>
    <xf numFmtId="39" fontId="4" fillId="0" borderId="10" xfId="0" applyNumberFormat="1" applyFont="1" applyBorder="1" applyAlignment="1" applyProtection="1">
      <alignment horizontal="right" indent="1"/>
      <protection hidden="1"/>
    </xf>
    <xf numFmtId="39" fontId="4" fillId="0" borderId="11" xfId="0" applyNumberFormat="1" applyFont="1" applyBorder="1" applyAlignment="1" applyProtection="1">
      <protection hidden="1"/>
    </xf>
    <xf numFmtId="37" fontId="0" fillId="0" borderId="3" xfId="0" quotePrefix="1" applyBorder="1" applyAlignment="1" applyProtection="1">
      <alignment horizontal="center" vertical="center"/>
      <protection hidden="1"/>
    </xf>
    <xf numFmtId="39" fontId="1" fillId="0" borderId="0" xfId="0" applyNumberFormat="1" applyFont="1" applyBorder="1" applyAlignment="1" applyProtection="1">
      <alignment horizontal="right" indent="1"/>
      <protection hidden="1"/>
    </xf>
    <xf numFmtId="39" fontId="1" fillId="3" borderId="22" xfId="0" applyNumberFormat="1" applyFont="1" applyFill="1" applyBorder="1" applyAlignment="1" applyProtection="1">
      <alignment horizontal="right" indent="1"/>
      <protection locked="0"/>
    </xf>
    <xf numFmtId="39" fontId="1" fillId="3" borderId="21" xfId="0" applyNumberFormat="1" applyFont="1" applyFill="1" applyBorder="1" applyAlignment="1" applyProtection="1">
      <alignment horizontal="right" indent="1"/>
      <protection locked="0"/>
    </xf>
    <xf numFmtId="39" fontId="0" fillId="0" borderId="0" xfId="0" applyNumberFormat="1" applyProtection="1">
      <protection hidden="1"/>
    </xf>
    <xf numFmtId="37" fontId="10" fillId="0" borderId="0" xfId="0" applyFont="1" applyAlignment="1" applyProtection="1">
      <alignment horizontal="right" vertical="center"/>
      <protection hidden="1"/>
    </xf>
    <xf numFmtId="0" fontId="28" fillId="0" borderId="0" xfId="0" applyNumberFormat="1" applyFont="1" applyProtection="1">
      <protection hidden="1"/>
    </xf>
    <xf numFmtId="37" fontId="15" fillId="0" borderId="0" xfId="0" applyFont="1" applyProtection="1">
      <protection hidden="1"/>
    </xf>
    <xf numFmtId="37" fontId="17" fillId="0" borderId="0" xfId="0" applyFont="1" applyBorder="1" applyProtection="1">
      <protection hidden="1"/>
    </xf>
    <xf numFmtId="37" fontId="16" fillId="0" borderId="0" xfId="0" applyFont="1" applyBorder="1" applyProtection="1">
      <protection hidden="1"/>
    </xf>
    <xf numFmtId="37" fontId="16" fillId="0" borderId="0" xfId="0" applyFont="1" applyProtection="1">
      <protection hidden="1"/>
    </xf>
    <xf numFmtId="37" fontId="6" fillId="0" borderId="0" xfId="0" applyFont="1" applyBorder="1" applyProtection="1">
      <protection hidden="1"/>
    </xf>
    <xf numFmtId="37" fontId="6" fillId="0" borderId="0" xfId="0" applyFont="1" applyAlignment="1" applyProtection="1">
      <alignment vertical="center"/>
      <protection hidden="1"/>
    </xf>
    <xf numFmtId="14" fontId="1" fillId="0" borderId="0" xfId="0" applyNumberFormat="1" applyFont="1" applyBorder="1" applyAlignment="1" applyProtection="1">
      <alignment horizontal="right" vertical="center"/>
      <protection hidden="1"/>
    </xf>
    <xf numFmtId="164" fontId="2" fillId="3" borderId="1" xfId="0" applyNumberFormat="1" applyFont="1" applyFill="1" applyBorder="1" applyAlignment="1" applyProtection="1">
      <alignment horizontal="right"/>
      <protection locked="0"/>
    </xf>
    <xf numFmtId="37" fontId="14" fillId="0" borderId="20" xfId="0" applyFont="1" applyBorder="1" applyAlignment="1" applyProtection="1">
      <alignment horizontal="right" vertical="center"/>
      <protection hidden="1"/>
    </xf>
    <xf numFmtId="7" fontId="18" fillId="0" borderId="0" xfId="0" applyNumberFormat="1" applyFont="1" applyBorder="1" applyAlignment="1" applyProtection="1">
      <alignment horizontal="right" vertical="center"/>
      <protection hidden="1"/>
    </xf>
    <xf numFmtId="14" fontId="29" fillId="2" borderId="0" xfId="0" applyNumberFormat="1" applyFont="1" applyFill="1" applyBorder="1" applyAlignment="1" applyProtection="1">
      <alignment horizontal="left"/>
      <protection hidden="1"/>
    </xf>
    <xf numFmtId="37" fontId="29" fillId="0" borderId="0" xfId="0" applyFont="1" applyAlignment="1" applyProtection="1">
      <alignment horizontal="left"/>
      <protection hidden="1"/>
    </xf>
    <xf numFmtId="14" fontId="2" fillId="2" borderId="14" xfId="0" applyNumberFormat="1" applyFont="1" applyFill="1" applyBorder="1" applyAlignment="1" applyProtection="1">
      <alignment horizontal="left" vertical="center"/>
      <protection hidden="1"/>
    </xf>
    <xf numFmtId="14" fontId="4" fillId="2" borderId="14" xfId="0" applyNumberFormat="1" applyFont="1" applyFill="1" applyBorder="1" applyAlignment="1" applyProtection="1">
      <alignment horizontal="left" vertical="center"/>
      <protection hidden="1"/>
    </xf>
    <xf numFmtId="39" fontId="4" fillId="2" borderId="14" xfId="0" applyNumberFormat="1" applyFont="1" applyFill="1" applyBorder="1" applyAlignment="1" applyProtection="1">
      <alignment horizontal="left" vertical="center"/>
      <protection hidden="1"/>
    </xf>
    <xf numFmtId="7" fontId="4" fillId="0" borderId="0" xfId="0" applyNumberFormat="1" applyFont="1" applyBorder="1" applyAlignment="1" applyProtection="1">
      <alignment horizontal="left" vertical="center"/>
      <protection hidden="1"/>
    </xf>
    <xf numFmtId="7" fontId="4" fillId="0" borderId="1" xfId="0" applyNumberFormat="1" applyFont="1" applyBorder="1" applyAlignment="1" applyProtection="1">
      <alignment horizontal="left" vertical="center"/>
      <protection hidden="1"/>
    </xf>
    <xf numFmtId="14" fontId="19" fillId="4" borderId="14" xfId="0" applyNumberFormat="1" applyFont="1" applyFill="1" applyBorder="1" applyAlignment="1" applyProtection="1">
      <alignment horizontal="left" vertical="center"/>
      <protection hidden="1"/>
    </xf>
    <xf numFmtId="174" fontId="1" fillId="3" borderId="22" xfId="0" applyNumberFormat="1" applyFont="1" applyFill="1" applyBorder="1" applyAlignment="1" applyProtection="1">
      <alignment horizontal="right" indent="1"/>
      <protection locked="0"/>
    </xf>
    <xf numFmtId="37" fontId="0" fillId="0" borderId="0" xfId="0" applyBorder="1"/>
    <xf numFmtId="37" fontId="23" fillId="0" borderId="0" xfId="0" applyFont="1" applyProtection="1">
      <protection hidden="1"/>
    </xf>
    <xf numFmtId="0" fontId="25" fillId="0" borderId="3" xfId="0" applyNumberFormat="1" applyFont="1" applyBorder="1" applyAlignment="1" applyProtection="1">
      <alignment horizontal="center" vertical="center"/>
      <protection hidden="1"/>
    </xf>
    <xf numFmtId="37" fontId="23" fillId="0" borderId="0" xfId="0" applyFont="1"/>
    <xf numFmtId="14" fontId="4" fillId="2" borderId="10" xfId="0" applyNumberFormat="1" applyFont="1" applyFill="1" applyBorder="1" applyAlignment="1" applyProtection="1">
      <alignment horizontal="center"/>
      <protection hidden="1"/>
    </xf>
    <xf numFmtId="14" fontId="4" fillId="2" borderId="3" xfId="0" applyNumberFormat="1" applyFont="1" applyFill="1" applyBorder="1" applyAlignment="1" applyProtection="1">
      <alignment horizontal="center"/>
      <protection hidden="1"/>
    </xf>
    <xf numFmtId="14" fontId="4" fillId="2" borderId="11" xfId="0" applyNumberFormat="1" applyFont="1" applyFill="1" applyBorder="1" applyAlignment="1" applyProtection="1">
      <alignment horizontal="right" vertical="center"/>
      <protection hidden="1"/>
    </xf>
    <xf numFmtId="39" fontId="4" fillId="2" borderId="31" xfId="0" applyNumberFormat="1" applyFont="1" applyFill="1" applyBorder="1" applyAlignment="1" applyProtection="1">
      <alignment horizontal="right" indent="1"/>
      <protection hidden="1"/>
    </xf>
    <xf numFmtId="39" fontId="4" fillId="2" borderId="11" xfId="0" applyNumberFormat="1" applyFont="1" applyFill="1" applyBorder="1" applyAlignment="1" applyProtection="1">
      <alignment horizontal="right" indent="1"/>
      <protection hidden="1"/>
    </xf>
    <xf numFmtId="39" fontId="4" fillId="0" borderId="11" xfId="0" applyNumberFormat="1" applyFont="1" applyBorder="1" applyAlignment="1" applyProtection="1">
      <alignment horizontal="right" indent="1"/>
      <protection hidden="1"/>
    </xf>
    <xf numFmtId="39" fontId="2" fillId="0" borderId="3" xfId="0" applyNumberFormat="1" applyFont="1" applyBorder="1" applyAlignment="1" applyProtection="1">
      <alignment horizontal="right" indent="1"/>
      <protection hidden="1"/>
    </xf>
    <xf numFmtId="7" fontId="4" fillId="0" borderId="13" xfId="0" applyNumberFormat="1" applyFont="1" applyBorder="1" applyAlignment="1" applyProtection="1">
      <alignment horizontal="right" indent="1"/>
      <protection hidden="1"/>
    </xf>
    <xf numFmtId="7" fontId="2" fillId="0" borderId="22" xfId="0" applyNumberFormat="1" applyFont="1" applyBorder="1" applyAlignment="1" applyProtection="1">
      <alignment horizontal="right" indent="1"/>
      <protection hidden="1"/>
    </xf>
    <xf numFmtId="7" fontId="4" fillId="0" borderId="14" xfId="0" applyNumberFormat="1" applyFont="1" applyBorder="1" applyAlignment="1" applyProtection="1">
      <alignment horizontal="right" indent="1"/>
      <protection hidden="1"/>
    </xf>
    <xf numFmtId="39" fontId="2" fillId="0" borderId="14" xfId="0" applyNumberFormat="1" applyFont="1" applyBorder="1" applyAlignment="1" applyProtection="1">
      <alignment horizontal="right" indent="1"/>
      <protection hidden="1"/>
    </xf>
    <xf numFmtId="39" fontId="2" fillId="0" borderId="22" xfId="0" applyNumberFormat="1" applyFont="1" applyBorder="1" applyAlignment="1" applyProtection="1">
      <alignment horizontal="right" indent="1"/>
      <protection hidden="1"/>
    </xf>
    <xf numFmtId="39" fontId="2" fillId="0" borderId="31" xfId="0" applyNumberFormat="1" applyFont="1" applyBorder="1" applyAlignment="1" applyProtection="1">
      <alignment horizontal="right" indent="1"/>
      <protection hidden="1"/>
    </xf>
    <xf numFmtId="37" fontId="20" fillId="0" borderId="0" xfId="0" applyFont="1"/>
    <xf numFmtId="7" fontId="4" fillId="0" borderId="13" xfId="0" applyNumberFormat="1" applyFont="1" applyBorder="1" applyAlignment="1" applyProtection="1">
      <protection hidden="1"/>
    </xf>
    <xf numFmtId="39" fontId="4" fillId="0" borderId="14" xfId="0" applyNumberFormat="1" applyFont="1" applyBorder="1" applyAlignment="1" applyProtection="1">
      <protection hidden="1"/>
    </xf>
    <xf numFmtId="37" fontId="15" fillId="0" borderId="0" xfId="0" applyFont="1" applyAlignment="1" applyProtection="1">
      <protection hidden="1"/>
    </xf>
    <xf numFmtId="37" fontId="13" fillId="0" borderId="0" xfId="0" applyFont="1" applyAlignment="1" applyProtection="1">
      <protection hidden="1"/>
    </xf>
    <xf numFmtId="37" fontId="31" fillId="0" borderId="0" xfId="0" applyFont="1" applyAlignment="1" applyProtection="1">
      <alignment horizontal="right" vertical="center"/>
      <protection hidden="1"/>
    </xf>
    <xf numFmtId="37" fontId="2" fillId="0" borderId="0" xfId="0" applyFont="1" applyAlignment="1" applyProtection="1">
      <alignment horizontal="center"/>
      <protection hidden="1"/>
    </xf>
    <xf numFmtId="37" fontId="5" fillId="0" borderId="6" xfId="0" applyFont="1" applyBorder="1" applyAlignment="1" applyProtection="1">
      <alignment horizontal="center" vertical="center"/>
      <protection hidden="1"/>
    </xf>
    <xf numFmtId="37" fontId="0" fillId="0" borderId="0" xfId="0" applyBorder="1" applyAlignment="1" applyProtection="1">
      <alignment horizontal="center" vertical="center"/>
      <protection hidden="1"/>
    </xf>
    <xf numFmtId="37" fontId="3" fillId="0" borderId="32" xfId="0" applyFont="1" applyBorder="1" applyAlignment="1" applyProtection="1">
      <alignment horizontal="center"/>
      <protection hidden="1"/>
    </xf>
    <xf numFmtId="7" fontId="4" fillId="0" borderId="21" xfId="0" applyNumberFormat="1" applyFont="1" applyBorder="1" applyAlignment="1" applyProtection="1">
      <alignment horizontal="right" indent="1"/>
      <protection hidden="1"/>
    </xf>
    <xf numFmtId="7" fontId="4" fillId="0" borderId="32" xfId="0" applyNumberFormat="1" applyFont="1" applyBorder="1" applyAlignment="1" applyProtection="1">
      <alignment horizontal="right" indent="1"/>
      <protection hidden="1"/>
    </xf>
    <xf numFmtId="7" fontId="4" fillId="0" borderId="12" xfId="0" applyNumberFormat="1" applyFont="1" applyBorder="1" applyAlignment="1" applyProtection="1">
      <alignment horizontal="right" indent="1"/>
      <protection hidden="1"/>
    </xf>
    <xf numFmtId="7" fontId="4" fillId="0" borderId="33" xfId="0" applyNumberFormat="1" applyFont="1" applyBorder="1" applyAlignment="1" applyProtection="1">
      <alignment horizontal="right" indent="1"/>
      <protection hidden="1"/>
    </xf>
    <xf numFmtId="7" fontId="4" fillId="0" borderId="27" xfId="0" applyNumberFormat="1" applyFont="1" applyBorder="1" applyAlignment="1" applyProtection="1">
      <alignment horizontal="right" indent="1"/>
      <protection hidden="1"/>
    </xf>
    <xf numFmtId="7" fontId="18" fillId="0" borderId="0" xfId="0" applyNumberFormat="1" applyFont="1" applyBorder="1" applyAlignment="1" applyProtection="1">
      <alignment horizontal="right" indent="1"/>
      <protection hidden="1"/>
    </xf>
    <xf numFmtId="7" fontId="18" fillId="0" borderId="0" xfId="0" applyNumberFormat="1" applyFont="1" applyBorder="1" applyAlignment="1" applyProtection="1">
      <alignment horizontal="right" vertical="center" indent="1"/>
      <protection hidden="1"/>
    </xf>
    <xf numFmtId="37" fontId="3" fillId="0" borderId="34" xfId="0" applyFont="1" applyBorder="1" applyAlignment="1" applyProtection="1">
      <alignment horizontal="center"/>
      <protection hidden="1"/>
    </xf>
    <xf numFmtId="37" fontId="0" fillId="0" borderId="35" xfId="0" applyBorder="1"/>
    <xf numFmtId="37" fontId="0" fillId="0" borderId="34" xfId="0" applyBorder="1"/>
    <xf numFmtId="37" fontId="0" fillId="0" borderId="1" xfId="0" applyBorder="1" applyProtection="1">
      <protection hidden="1"/>
    </xf>
    <xf numFmtId="0" fontId="25" fillId="0" borderId="36" xfId="0" applyNumberFormat="1" applyFont="1" applyBorder="1" applyAlignment="1" applyProtection="1">
      <alignment horizontal="center"/>
      <protection hidden="1"/>
    </xf>
    <xf numFmtId="37" fontId="3" fillId="0" borderId="21" xfId="0" applyFont="1" applyBorder="1" applyAlignment="1" applyProtection="1">
      <alignment horizontal="center"/>
      <protection hidden="1"/>
    </xf>
    <xf numFmtId="37" fontId="2" fillId="0" borderId="14" xfId="0" applyFont="1" applyBorder="1" applyAlignment="1" applyProtection="1">
      <alignment horizontal="center" vertical="center"/>
      <protection hidden="1"/>
    </xf>
    <xf numFmtId="37" fontId="2" fillId="0" borderId="14" xfId="0" applyFont="1" applyFill="1" applyBorder="1" applyAlignment="1" applyProtection="1">
      <alignment horizontal="center"/>
      <protection hidden="1"/>
    </xf>
    <xf numFmtId="37" fontId="2" fillId="0" borderId="31" xfId="0" applyFont="1" applyBorder="1" applyAlignment="1" applyProtection="1">
      <alignment horizontal="center"/>
      <protection hidden="1"/>
    </xf>
    <xf numFmtId="37" fontId="0" fillId="0" borderId="1" xfId="0" applyBorder="1"/>
    <xf numFmtId="172" fontId="4" fillId="0" borderId="0" xfId="0" applyNumberFormat="1" applyFont="1" applyBorder="1" applyAlignment="1" applyProtection="1">
      <alignment horizontal="center"/>
      <protection hidden="1"/>
    </xf>
    <xf numFmtId="175" fontId="4" fillId="2" borderId="2" xfId="0" applyNumberFormat="1" applyFont="1" applyFill="1" applyBorder="1" applyAlignment="1" applyProtection="1">
      <alignment horizontal="right" indent="1"/>
      <protection hidden="1"/>
    </xf>
    <xf numFmtId="39" fontId="4" fillId="2" borderId="4" xfId="0" applyNumberFormat="1" applyFont="1" applyFill="1" applyBorder="1" applyAlignment="1" applyProtection="1">
      <alignment horizontal="right" indent="1"/>
      <protection hidden="1"/>
    </xf>
    <xf numFmtId="172" fontId="2" fillId="0" borderId="0" xfId="0" applyNumberFormat="1" applyFont="1" applyBorder="1" applyAlignment="1" applyProtection="1">
      <alignment horizontal="right"/>
      <protection hidden="1"/>
    </xf>
    <xf numFmtId="14" fontId="2" fillId="2" borderId="1" xfId="0" applyNumberFormat="1" applyFont="1" applyFill="1" applyBorder="1" applyAlignment="1" applyProtection="1">
      <alignment horizontal="right"/>
      <protection hidden="1"/>
    </xf>
    <xf numFmtId="14" fontId="2" fillId="2" borderId="2" xfId="0" applyNumberFormat="1" applyFont="1" applyFill="1" applyBorder="1" applyAlignment="1" applyProtection="1">
      <alignment horizontal="left"/>
      <protection hidden="1"/>
    </xf>
    <xf numFmtId="14" fontId="4" fillId="2" borderId="2" xfId="0" applyNumberFormat="1" applyFont="1" applyFill="1" applyBorder="1" applyAlignment="1" applyProtection="1">
      <alignment horizontal="right"/>
      <protection hidden="1"/>
    </xf>
    <xf numFmtId="14" fontId="4" fillId="2" borderId="16" xfId="0" applyNumberFormat="1" applyFont="1" applyFill="1" applyBorder="1" applyAlignment="1" applyProtection="1">
      <alignment horizontal="right"/>
      <protection hidden="1"/>
    </xf>
    <xf numFmtId="176" fontId="4" fillId="2" borderId="2" xfId="0" applyNumberFormat="1" applyFont="1" applyFill="1" applyBorder="1" applyAlignment="1" applyProtection="1">
      <alignment horizontal="right" indent="1"/>
      <protection hidden="1"/>
    </xf>
    <xf numFmtId="177" fontId="4" fillId="2" borderId="22" xfId="0" applyNumberFormat="1" applyFont="1" applyFill="1" applyBorder="1" applyAlignment="1" applyProtection="1">
      <alignment horizontal="right" indent="1"/>
      <protection hidden="1"/>
    </xf>
    <xf numFmtId="14" fontId="4" fillId="2" borderId="0" xfId="0" applyNumberFormat="1" applyFont="1" applyFill="1" applyBorder="1" applyAlignment="1" applyProtection="1">
      <alignment horizontal="right"/>
      <protection hidden="1"/>
    </xf>
    <xf numFmtId="39" fontId="4" fillId="2" borderId="0" xfId="0" applyNumberFormat="1" applyFont="1" applyFill="1" applyBorder="1" applyAlignment="1" applyProtection="1">
      <alignment horizontal="right" indent="1"/>
      <protection hidden="1"/>
    </xf>
    <xf numFmtId="178" fontId="4" fillId="2" borderId="2" xfId="0" applyNumberFormat="1" applyFont="1" applyFill="1" applyBorder="1" applyAlignment="1" applyProtection="1">
      <alignment horizontal="right" indent="1"/>
      <protection hidden="1"/>
    </xf>
    <xf numFmtId="179" fontId="4" fillId="2" borderId="2" xfId="0" applyNumberFormat="1" applyFont="1" applyFill="1" applyBorder="1" applyAlignment="1" applyProtection="1">
      <alignment horizontal="right" indent="1"/>
      <protection hidden="1"/>
    </xf>
    <xf numFmtId="180" fontId="4" fillId="2" borderId="22" xfId="0" applyNumberFormat="1" applyFont="1" applyFill="1" applyBorder="1" applyAlignment="1" applyProtection="1">
      <alignment horizontal="right" indent="1"/>
      <protection hidden="1"/>
    </xf>
    <xf numFmtId="181" fontId="4" fillId="2" borderId="2" xfId="0" applyNumberFormat="1" applyFont="1" applyFill="1" applyBorder="1" applyAlignment="1" applyProtection="1">
      <alignment horizontal="right" indent="1"/>
      <protection hidden="1"/>
    </xf>
    <xf numFmtId="182" fontId="4" fillId="2" borderId="2" xfId="0" applyNumberFormat="1" applyFont="1" applyFill="1" applyBorder="1" applyAlignment="1" applyProtection="1">
      <alignment horizontal="right" indent="1"/>
      <protection hidden="1"/>
    </xf>
    <xf numFmtId="183" fontId="4" fillId="2" borderId="22" xfId="0" applyNumberFormat="1" applyFont="1" applyFill="1" applyBorder="1" applyAlignment="1" applyProtection="1">
      <alignment horizontal="right" indent="1"/>
      <protection hidden="1"/>
    </xf>
    <xf numFmtId="184" fontId="4" fillId="2" borderId="2" xfId="0" applyNumberFormat="1" applyFont="1" applyFill="1" applyBorder="1" applyAlignment="1" applyProtection="1">
      <alignment horizontal="right" indent="1"/>
      <protection hidden="1"/>
    </xf>
    <xf numFmtId="185" fontId="4" fillId="2" borderId="2" xfId="0" applyNumberFormat="1" applyFont="1" applyFill="1" applyBorder="1" applyAlignment="1" applyProtection="1">
      <alignment horizontal="right" indent="1"/>
      <protection hidden="1"/>
    </xf>
    <xf numFmtId="186" fontId="4" fillId="2" borderId="14" xfId="0" applyNumberFormat="1" applyFont="1" applyFill="1" applyBorder="1" applyAlignment="1" applyProtection="1">
      <alignment horizontal="right" indent="1"/>
      <protection hidden="1"/>
    </xf>
    <xf numFmtId="187" fontId="4" fillId="2" borderId="2" xfId="0" applyNumberFormat="1" applyFont="1" applyFill="1" applyBorder="1" applyAlignment="1" applyProtection="1">
      <alignment horizontal="right" indent="1"/>
      <protection hidden="1"/>
    </xf>
    <xf numFmtId="188" fontId="4" fillId="2" borderId="2" xfId="0" applyNumberFormat="1" applyFont="1" applyFill="1" applyBorder="1" applyAlignment="1" applyProtection="1">
      <alignment horizontal="right" indent="1"/>
      <protection hidden="1"/>
    </xf>
    <xf numFmtId="189" fontId="4" fillId="2" borderId="22" xfId="0" applyNumberFormat="1" applyFont="1" applyFill="1" applyBorder="1" applyAlignment="1" applyProtection="1">
      <alignment horizontal="right" indent="1"/>
      <protection hidden="1"/>
    </xf>
    <xf numFmtId="190" fontId="4" fillId="2" borderId="2" xfId="0" applyNumberFormat="1" applyFont="1" applyFill="1" applyBorder="1" applyAlignment="1" applyProtection="1">
      <alignment horizontal="right" indent="1"/>
      <protection hidden="1"/>
    </xf>
    <xf numFmtId="191" fontId="4" fillId="2" borderId="2" xfId="0" applyNumberFormat="1" applyFont="1" applyFill="1" applyBorder="1" applyAlignment="1" applyProtection="1">
      <alignment horizontal="right" indent="1"/>
      <protection hidden="1"/>
    </xf>
    <xf numFmtId="192" fontId="4" fillId="2" borderId="14" xfId="0" applyNumberFormat="1" applyFont="1" applyFill="1" applyBorder="1" applyAlignment="1" applyProtection="1">
      <alignment horizontal="right" indent="1"/>
      <protection hidden="1"/>
    </xf>
    <xf numFmtId="37" fontId="23" fillId="0" borderId="0" xfId="0" quotePrefix="1" applyFont="1" applyProtection="1">
      <protection hidden="1"/>
    </xf>
    <xf numFmtId="172" fontId="4" fillId="0" borderId="0" xfId="0" applyNumberFormat="1" applyFont="1" applyBorder="1" applyAlignment="1" applyProtection="1">
      <alignment horizontal="right"/>
      <protection hidden="1"/>
    </xf>
    <xf numFmtId="172" fontId="4" fillId="0" borderId="14" xfId="0" applyNumberFormat="1" applyFont="1" applyBorder="1" applyAlignment="1" applyProtection="1">
      <alignment horizontal="right"/>
      <protection hidden="1"/>
    </xf>
    <xf numFmtId="37" fontId="21" fillId="0" borderId="0" xfId="0" applyFont="1" applyProtection="1">
      <protection hidden="1"/>
    </xf>
    <xf numFmtId="37" fontId="21" fillId="0" borderId="0" xfId="0" applyFont="1" applyAlignment="1" applyProtection="1">
      <alignment horizontal="right" indent="1"/>
      <protection hidden="1"/>
    </xf>
    <xf numFmtId="37" fontId="21" fillId="0" borderId="0" xfId="0" applyFont="1" applyAlignment="1" applyProtection="1">
      <protection hidden="1"/>
    </xf>
    <xf numFmtId="0" fontId="25" fillId="0" borderId="0" xfId="0" applyNumberFormat="1" applyFont="1" applyBorder="1" applyAlignment="1" applyProtection="1">
      <alignment horizontal="center"/>
      <protection hidden="1"/>
    </xf>
    <xf numFmtId="37" fontId="0" fillId="0" borderId="0" xfId="0" applyAlignment="1" applyProtection="1">
      <alignment horizontal="left"/>
      <protection hidden="1"/>
    </xf>
    <xf numFmtId="37" fontId="0" fillId="0" borderId="0" xfId="0" applyProtection="1"/>
    <xf numFmtId="193" fontId="1" fillId="0" borderId="0" xfId="0" applyNumberFormat="1" applyFont="1" applyBorder="1" applyProtection="1">
      <protection hidden="1"/>
    </xf>
    <xf numFmtId="37" fontId="6" fillId="0" borderId="0" xfId="0" applyFont="1"/>
    <xf numFmtId="37" fontId="15" fillId="0" borderId="0" xfId="0" applyFont="1"/>
    <xf numFmtId="0" fontId="15" fillId="0" borderId="0" xfId="0" applyNumberFormat="1" applyFont="1" applyAlignment="1">
      <alignment horizontal="left"/>
    </xf>
    <xf numFmtId="37" fontId="15" fillId="0" borderId="0" xfId="0" applyFont="1" applyBorder="1"/>
    <xf numFmtId="37" fontId="0" fillId="0" borderId="40" xfId="0" applyBorder="1" applyProtection="1">
      <protection hidden="1"/>
    </xf>
    <xf numFmtId="39" fontId="2" fillId="0" borderId="10" xfId="0" applyNumberFormat="1" applyFont="1" applyBorder="1" applyAlignment="1" applyProtection="1">
      <protection hidden="1"/>
    </xf>
    <xf numFmtId="39" fontId="2" fillId="0" borderId="3" xfId="0" applyNumberFormat="1" applyFont="1" applyBorder="1" applyAlignment="1" applyProtection="1">
      <protection hidden="1"/>
    </xf>
    <xf numFmtId="0" fontId="25" fillId="0" borderId="0" xfId="0" applyNumberFormat="1" applyFont="1" applyBorder="1" applyAlignment="1" applyProtection="1">
      <alignment horizontal="center" vertical="center"/>
      <protection hidden="1"/>
    </xf>
    <xf numFmtId="37" fontId="0" fillId="0" borderId="0" xfId="0" applyAlignment="1" applyProtection="1">
      <alignment horizontal="left" vertical="center"/>
      <protection hidden="1"/>
    </xf>
    <xf numFmtId="37" fontId="6" fillId="0" borderId="11" xfId="0" applyFont="1" applyBorder="1" applyAlignment="1" applyProtection="1">
      <protection hidden="1"/>
    </xf>
    <xf numFmtId="37" fontId="0" fillId="0" borderId="10" xfId="0" applyBorder="1" applyAlignment="1" applyProtection="1">
      <protection hidden="1"/>
    </xf>
    <xf numFmtId="37" fontId="0" fillId="0" borderId="0" xfId="0" applyAlignment="1">
      <alignment horizontal="left"/>
    </xf>
    <xf numFmtId="37" fontId="0" fillId="5" borderId="26" xfId="0" applyFont="1" applyFill="1" applyBorder="1" applyAlignment="1" applyProtection="1"/>
    <xf numFmtId="37" fontId="0" fillId="5" borderId="12" xfId="0" applyFont="1" applyFill="1" applyBorder="1" applyAlignment="1" applyProtection="1"/>
    <xf numFmtId="37" fontId="0" fillId="5" borderId="6" xfId="0" applyFont="1" applyFill="1" applyBorder="1" applyProtection="1"/>
    <xf numFmtId="37" fontId="0" fillId="5" borderId="0" xfId="0" applyFont="1" applyFill="1" applyBorder="1" applyProtection="1"/>
    <xf numFmtId="37" fontId="0" fillId="5" borderId="12" xfId="0" applyFont="1" applyFill="1" applyBorder="1" applyProtection="1"/>
    <xf numFmtId="37" fontId="0" fillId="5" borderId="7" xfId="0" applyFont="1" applyFill="1" applyBorder="1" applyProtection="1"/>
    <xf numFmtId="37" fontId="0" fillId="5" borderId="8" xfId="0" applyFont="1" applyFill="1" applyBorder="1" applyProtection="1"/>
    <xf numFmtId="37" fontId="0" fillId="5" borderId="27" xfId="0" applyFont="1" applyFill="1" applyBorder="1" applyProtection="1"/>
    <xf numFmtId="37" fontId="0" fillId="0" borderId="0" xfId="0" applyAlignment="1" applyProtection="1">
      <alignment vertical="top" wrapText="1"/>
    </xf>
    <xf numFmtId="37" fontId="21" fillId="0" borderId="0" xfId="0" applyFont="1" applyProtection="1"/>
    <xf numFmtId="37" fontId="0" fillId="0" borderId="0" xfId="0" applyAlignment="1" applyProtection="1">
      <alignment horizontal="right" vertical="center"/>
    </xf>
    <xf numFmtId="37" fontId="0" fillId="0" borderId="40" xfId="0" applyBorder="1" applyProtection="1"/>
    <xf numFmtId="37" fontId="0" fillId="5" borderId="6" xfId="0" applyFont="1" applyFill="1" applyBorder="1" applyAlignment="1" applyProtection="1"/>
    <xf numFmtId="37" fontId="0" fillId="5" borderId="0" xfId="0" applyFont="1" applyFill="1" applyBorder="1" applyAlignment="1" applyProtection="1"/>
    <xf numFmtId="37" fontId="0" fillId="5" borderId="24" xfId="0" applyFont="1" applyFill="1" applyBorder="1" applyAlignment="1" applyProtection="1"/>
    <xf numFmtId="37" fontId="0" fillId="0" borderId="0" xfId="0" applyBorder="1" applyAlignment="1"/>
    <xf numFmtId="37" fontId="6" fillId="5" borderId="25" xfId="0" applyFont="1" applyFill="1" applyBorder="1" applyAlignment="1" applyProtection="1"/>
    <xf numFmtId="168" fontId="28" fillId="0" borderId="0" xfId="0" applyNumberFormat="1" applyFont="1" applyAlignment="1" applyProtection="1">
      <protection hidden="1"/>
    </xf>
    <xf numFmtId="39" fontId="4" fillId="0" borderId="29" xfId="0" applyNumberFormat="1" applyFont="1" applyBorder="1" applyAlignment="1" applyProtection="1">
      <alignment horizontal="right" indent="1"/>
      <protection hidden="1"/>
    </xf>
    <xf numFmtId="39" fontId="4" fillId="0" borderId="3" xfId="0" applyNumberFormat="1" applyFont="1" applyBorder="1" applyAlignment="1" applyProtection="1">
      <alignment horizontal="right" indent="1"/>
      <protection hidden="1"/>
    </xf>
    <xf numFmtId="37" fontId="6" fillId="0" borderId="35" xfId="0" applyNumberFormat="1" applyFont="1" applyBorder="1" applyAlignment="1" applyProtection="1">
      <alignment horizontal="right"/>
      <protection hidden="1"/>
    </xf>
    <xf numFmtId="0" fontId="25" fillId="0" borderId="0" xfId="0" applyNumberFormat="1" applyFont="1" applyBorder="1" applyAlignment="1" applyProtection="1">
      <protection hidden="1"/>
    </xf>
    <xf numFmtId="0" fontId="25" fillId="0" borderId="0" xfId="0" quotePrefix="1" applyNumberFormat="1" applyFont="1" applyBorder="1" applyAlignment="1" applyProtection="1">
      <protection hidden="1"/>
    </xf>
    <xf numFmtId="37" fontId="22" fillId="4" borderId="0" xfId="0" applyFont="1" applyFill="1" applyAlignment="1" applyProtection="1">
      <alignment horizontal="left" vertical="center"/>
      <protection hidden="1"/>
    </xf>
    <xf numFmtId="7" fontId="19" fillId="4" borderId="2" xfId="0" applyNumberFormat="1" applyFont="1" applyFill="1" applyBorder="1" applyAlignment="1" applyProtection="1">
      <protection hidden="1"/>
    </xf>
    <xf numFmtId="0" fontId="25" fillId="0" borderId="0" xfId="0" applyNumberFormat="1" applyFont="1" applyBorder="1" applyAlignment="1" applyProtection="1">
      <alignment horizontal="center" vertical="center"/>
      <protection hidden="1"/>
    </xf>
    <xf numFmtId="37" fontId="7" fillId="0" borderId="0" xfId="0" applyFont="1" applyAlignment="1" applyProtection="1">
      <alignment horizontal="left"/>
      <protection hidden="1"/>
    </xf>
    <xf numFmtId="194" fontId="36" fillId="0" borderId="0" xfId="0" applyNumberFormat="1" applyFont="1" applyAlignment="1">
      <alignment horizontal="left"/>
    </xf>
    <xf numFmtId="37" fontId="37" fillId="0" borderId="0" xfId="0" applyFont="1" applyAlignment="1">
      <alignment horizontal="left" vertical="center"/>
    </xf>
    <xf numFmtId="37" fontId="37" fillId="0" borderId="0" xfId="0" applyFont="1"/>
    <xf numFmtId="37" fontId="37" fillId="0" borderId="0" xfId="0" applyFont="1" applyAlignment="1">
      <alignment horizontal="left"/>
    </xf>
    <xf numFmtId="37" fontId="37" fillId="0" borderId="4" xfId="0" applyFont="1" applyBorder="1"/>
    <xf numFmtId="194" fontId="36" fillId="0" borderId="4" xfId="0" applyNumberFormat="1" applyFont="1" applyBorder="1" applyAlignment="1">
      <alignment horizontal="left"/>
    </xf>
    <xf numFmtId="37" fontId="37" fillId="0" borderId="0" xfId="0" applyFont="1" applyAlignment="1">
      <alignment horizontal="center"/>
    </xf>
    <xf numFmtId="37" fontId="0" fillId="0" borderId="0" xfId="0" applyAlignment="1" applyProtection="1">
      <alignment vertical="center" wrapText="1"/>
      <protection hidden="1"/>
    </xf>
    <xf numFmtId="37" fontId="15" fillId="0" borderId="0" xfId="0" applyFont="1" applyAlignment="1" applyProtection="1">
      <alignment vertical="center" wrapText="1"/>
      <protection hidden="1"/>
    </xf>
    <xf numFmtId="0" fontId="25" fillId="0" borderId="0" xfId="0" applyNumberFormat="1" applyFont="1" applyBorder="1" applyAlignment="1" applyProtection="1">
      <alignment horizontal="center" vertical="center"/>
      <protection hidden="1"/>
    </xf>
    <xf numFmtId="0" fontId="30" fillId="0" borderId="0" xfId="0" applyNumberFormat="1" applyFont="1" applyAlignment="1" applyProtection="1">
      <alignment horizontal="left" vertical="center"/>
      <protection hidden="1"/>
    </xf>
    <xf numFmtId="37" fontId="13" fillId="0" borderId="0" xfId="0" applyFont="1" applyAlignment="1" applyProtection="1">
      <alignment horizontal="left" vertical="center"/>
      <protection hidden="1"/>
    </xf>
    <xf numFmtId="37" fontId="0" fillId="0" borderId="0" xfId="0" applyAlignment="1" applyProtection="1">
      <alignment horizontal="left" vertical="center"/>
      <protection hidden="1"/>
    </xf>
    <xf numFmtId="37" fontId="37" fillId="0" borderId="0" xfId="0" applyFont="1" applyAlignment="1"/>
    <xf numFmtId="1" fontId="38" fillId="0" borderId="39" xfId="1" applyNumberFormat="1" applyFont="1" applyBorder="1" applyAlignment="1">
      <alignment horizontal="center"/>
    </xf>
    <xf numFmtId="0" fontId="25" fillId="0" borderId="0" xfId="0" applyNumberFormat="1" applyFont="1" applyAlignment="1" applyProtection="1"/>
    <xf numFmtId="37" fontId="0" fillId="0" borderId="0" xfId="0" applyAlignment="1" applyProtection="1">
      <alignment horizontal="left" vertical="center"/>
    </xf>
    <xf numFmtId="0" fontId="28" fillId="0" borderId="0" xfId="0" applyNumberFormat="1" applyFont="1" applyAlignment="1" applyProtection="1"/>
    <xf numFmtId="0" fontId="28" fillId="0" borderId="0" xfId="0" applyNumberFormat="1" applyFont="1" applyBorder="1" applyAlignment="1" applyProtection="1"/>
    <xf numFmtId="0" fontId="28" fillId="0" borderId="0" xfId="0" applyNumberFormat="1" applyFont="1" applyFill="1" applyBorder="1" applyAlignment="1" applyProtection="1"/>
    <xf numFmtId="14" fontId="40" fillId="3" borderId="21" xfId="0" applyNumberFormat="1" applyFont="1" applyFill="1" applyBorder="1" applyAlignment="1" applyProtection="1">
      <alignment horizontal="center"/>
      <protection locked="0"/>
    </xf>
    <xf numFmtId="14" fontId="40" fillId="3" borderId="14" xfId="0" applyNumberFormat="1" applyFont="1" applyFill="1" applyBorder="1" applyAlignment="1" applyProtection="1">
      <alignment horizontal="center"/>
      <protection locked="0"/>
    </xf>
    <xf numFmtId="14" fontId="40" fillId="3" borderId="22" xfId="0" applyNumberFormat="1" applyFont="1" applyFill="1" applyBorder="1" applyAlignment="1" applyProtection="1">
      <alignment horizontal="center"/>
      <protection locked="0"/>
    </xf>
    <xf numFmtId="0" fontId="30" fillId="0" borderId="0" xfId="0" applyNumberFormat="1" applyFont="1" applyAlignment="1" applyProtection="1">
      <alignment vertical="center" wrapText="1"/>
      <protection hidden="1"/>
    </xf>
    <xf numFmtId="37" fontId="0" fillId="0" borderId="0" xfId="0" applyAlignment="1">
      <alignment vertical="center" wrapText="1"/>
    </xf>
    <xf numFmtId="37" fontId="0" fillId="0" borderId="0" xfId="0" applyAlignment="1" applyProtection="1">
      <alignment vertical="center" wrapText="1"/>
      <protection hidden="1"/>
    </xf>
    <xf numFmtId="37" fontId="0" fillId="0" borderId="0" xfId="0" applyAlignment="1" applyProtection="1">
      <alignment wrapText="1"/>
      <protection hidden="1"/>
    </xf>
    <xf numFmtId="37" fontId="0" fillId="0" borderId="0" xfId="0" applyAlignment="1">
      <alignment wrapText="1"/>
    </xf>
    <xf numFmtId="37" fontId="15" fillId="0" borderId="0" xfId="0" applyFont="1" applyAlignment="1" applyProtection="1">
      <alignment vertical="center" wrapText="1"/>
      <protection hidden="1"/>
    </xf>
    <xf numFmtId="0" fontId="25" fillId="0" borderId="0" xfId="0" applyNumberFormat="1" applyFont="1" applyBorder="1" applyAlignment="1" applyProtection="1">
      <alignment horizontal="center" vertical="center"/>
      <protection hidden="1"/>
    </xf>
    <xf numFmtId="0" fontId="30" fillId="0" borderId="0" xfId="0" applyNumberFormat="1" applyFont="1" applyAlignment="1" applyProtection="1">
      <alignment horizontal="left" vertical="center"/>
      <protection hidden="1"/>
    </xf>
    <xf numFmtId="37" fontId="13" fillId="0" borderId="0" xfId="0" applyFont="1" applyAlignment="1" applyProtection="1">
      <alignment horizontal="left" vertical="center"/>
      <protection hidden="1"/>
    </xf>
    <xf numFmtId="170" fontId="32" fillId="0" borderId="0" xfId="0" applyNumberFormat="1" applyFont="1" applyBorder="1" applyAlignment="1" applyProtection="1">
      <alignment horizontal="left" vertical="center"/>
      <protection hidden="1"/>
    </xf>
    <xf numFmtId="37" fontId="0" fillId="0" borderId="0" xfId="0" applyFont="1" applyAlignment="1" applyProtection="1">
      <alignment horizontal="left" vertical="center"/>
      <protection hidden="1"/>
    </xf>
    <xf numFmtId="173" fontId="9" fillId="0" borderId="4" xfId="0" applyNumberFormat="1" applyFont="1" applyBorder="1" applyAlignment="1" applyProtection="1">
      <alignment horizontal="left" vertical="center" wrapText="1"/>
      <protection hidden="1"/>
    </xf>
    <xf numFmtId="37" fontId="0" fillId="0" borderId="4" xfId="0" applyBorder="1" applyAlignment="1" applyProtection="1">
      <alignment horizontal="left" vertical="center" wrapText="1"/>
      <protection hidden="1"/>
    </xf>
    <xf numFmtId="37" fontId="7" fillId="0" borderId="0" xfId="0" applyFont="1" applyBorder="1" applyAlignment="1" applyProtection="1">
      <alignment vertical="top" wrapText="1"/>
      <protection hidden="1"/>
    </xf>
    <xf numFmtId="37" fontId="0" fillId="0" borderId="0" xfId="0" applyAlignment="1" applyProtection="1">
      <alignment vertical="top" wrapText="1"/>
    </xf>
    <xf numFmtId="37" fontId="0" fillId="0" borderId="0" xfId="0" applyBorder="1" applyAlignment="1" applyProtection="1">
      <alignment vertical="top" wrapText="1"/>
    </xf>
    <xf numFmtId="37" fontId="0" fillId="0" borderId="0" xfId="0" applyAlignment="1" applyProtection="1">
      <alignment horizontal="left" vertical="center"/>
      <protection hidden="1"/>
    </xf>
    <xf numFmtId="169" fontId="9" fillId="0" borderId="0" xfId="0" applyNumberFormat="1" applyFont="1" applyAlignment="1" applyProtection="1">
      <alignment vertical="center" wrapText="1"/>
      <protection hidden="1"/>
    </xf>
    <xf numFmtId="37" fontId="5" fillId="0" borderId="37" xfId="0" applyFont="1" applyBorder="1" applyAlignment="1" applyProtection="1">
      <alignment horizontal="center" vertical="center"/>
      <protection hidden="1"/>
    </xf>
    <xf numFmtId="37" fontId="0" fillId="0" borderId="38" xfId="0" applyBorder="1" applyAlignment="1" applyProtection="1">
      <alignment horizontal="center" vertical="center"/>
      <protection hidden="1"/>
    </xf>
    <xf numFmtId="37" fontId="0" fillId="0" borderId="26" xfId="0" applyBorder="1" applyAlignment="1" applyProtection="1">
      <alignment horizontal="center" vertical="center"/>
      <protection hidden="1"/>
    </xf>
    <xf numFmtId="37" fontId="6" fillId="0" borderId="4" xfId="0" applyFont="1" applyBorder="1" applyAlignment="1" applyProtection="1">
      <alignment horizontal="center" vertical="center" wrapText="1"/>
      <protection hidden="1"/>
    </xf>
    <xf numFmtId="0" fontId="25" fillId="0" borderId="1" xfId="0" applyNumberFormat="1" applyFont="1" applyBorder="1" applyAlignment="1" applyProtection="1">
      <alignment horizontal="center" wrapText="1"/>
      <protection hidden="1"/>
    </xf>
    <xf numFmtId="0" fontId="25" fillId="0" borderId="0" xfId="0" applyNumberFormat="1" applyFont="1" applyBorder="1" applyAlignment="1" applyProtection="1">
      <alignment horizontal="center" wrapText="1"/>
      <protection hidden="1"/>
    </xf>
    <xf numFmtId="37" fontId="5" fillId="0" borderId="4" xfId="0" quotePrefix="1" applyFont="1" applyBorder="1" applyAlignment="1" applyProtection="1">
      <alignment horizontal="left" vertical="center" wrapText="1"/>
      <protection hidden="1"/>
    </xf>
    <xf numFmtId="37" fontId="12" fillId="0" borderId="4" xfId="0" applyFont="1" applyBorder="1" applyAlignment="1" applyProtection="1">
      <alignment horizontal="left" vertical="center" wrapText="1"/>
      <protection hidden="1"/>
    </xf>
    <xf numFmtId="37" fontId="5" fillId="0" borderId="4" xfId="0" applyFont="1" applyBorder="1" applyAlignment="1" applyProtection="1">
      <alignment horizontal="left" vertical="center"/>
      <protection hidden="1"/>
    </xf>
    <xf numFmtId="37" fontId="12" fillId="0" borderId="4" xfId="0" applyFont="1" applyBorder="1" applyAlignment="1" applyProtection="1">
      <alignment horizontal="left" vertical="center"/>
      <protection hidden="1"/>
    </xf>
    <xf numFmtId="0" fontId="2" fillId="0" borderId="39" xfId="0" applyNumberFormat="1" applyFont="1" applyBorder="1" applyAlignment="1" applyProtection="1">
      <alignment horizontal="center" vertical="center"/>
      <protection hidden="1"/>
    </xf>
    <xf numFmtId="37" fontId="0" fillId="0" borderId="39" xfId="0" applyFont="1" applyBorder="1" applyAlignment="1" applyProtection="1">
      <alignment horizontal="center" vertical="center"/>
      <protection hidden="1"/>
    </xf>
    <xf numFmtId="0" fontId="24" fillId="0" borderId="4" xfId="0" applyNumberFormat="1" applyFont="1" applyBorder="1" applyAlignment="1" applyProtection="1">
      <alignment horizontal="center"/>
      <protection hidden="1"/>
    </xf>
    <xf numFmtId="37" fontId="37" fillId="0" borderId="0" xfId="0" applyFont="1" applyAlignment="1">
      <alignment horizontal="right"/>
    </xf>
    <xf numFmtId="37" fontId="0" fillId="0" borderId="0" xfId="0" applyAlignment="1">
      <alignment horizontal="right"/>
    </xf>
    <xf numFmtId="170" fontId="32" fillId="0" borderId="0" xfId="0" applyNumberFormat="1" applyFont="1" applyBorder="1" applyAlignment="1" applyProtection="1">
      <alignment horizontal="left" vertical="center" wrapText="1"/>
      <protection hidden="1"/>
    </xf>
    <xf numFmtId="37" fontId="0" fillId="0" borderId="0" xfId="0" applyAlignment="1">
      <alignment horizontal="left" vertical="center" wrapText="1"/>
    </xf>
    <xf numFmtId="173" fontId="9" fillId="0" borderId="20" xfId="0" applyNumberFormat="1" applyFont="1" applyBorder="1" applyAlignment="1" applyProtection="1">
      <alignment horizontal="left" vertical="center" wrapText="1"/>
      <protection hidden="1"/>
    </xf>
    <xf numFmtId="37" fontId="0" fillId="0" borderId="20" xfId="0" applyBorder="1" applyAlignment="1" applyProtection="1">
      <alignment horizontal="left" vertical="center" wrapText="1"/>
      <protection hidden="1"/>
    </xf>
    <xf numFmtId="37" fontId="37" fillId="0" borderId="0" xfId="0" applyFont="1" applyAlignment="1"/>
    <xf numFmtId="37" fontId="0" fillId="0" borderId="0" xfId="0" applyFont="1" applyAlignment="1" applyProtection="1">
      <alignment wrapText="1"/>
      <protection hidden="1"/>
    </xf>
    <xf numFmtId="37" fontId="0" fillId="0" borderId="0" xfId="0" applyBorder="1" applyAlignment="1" applyProtection="1">
      <alignment vertical="center" wrapText="1"/>
      <protection hidden="1"/>
    </xf>
  </cellXfs>
  <cellStyles count="2">
    <cellStyle name="Comma" xfId="1" builtinId="3"/>
    <cellStyle name="Normal" xfId="0" builtinId="0" customBuiltin="1"/>
  </cellStyles>
  <dxfs count="3">
    <dxf>
      <font>
        <b/>
        <i val="0"/>
        <color theme="0"/>
      </font>
      <fill>
        <patternFill patternType="solid">
          <fgColor indexed="64"/>
          <bgColor rgb="FF00B050"/>
        </patternFill>
      </fill>
    </dxf>
    <dxf>
      <font>
        <b/>
        <i val="0"/>
        <color theme="0"/>
      </font>
      <fill>
        <patternFill>
          <bgColor rgb="FF0070C0"/>
        </patternFill>
      </fill>
    </dxf>
    <dxf>
      <font>
        <b/>
        <i val="0"/>
        <color theme="0"/>
      </font>
      <fill>
        <patternFill>
          <bgColor rgb="FFC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D0"/>
      <rgbColor rgb="00FFFF00"/>
      <rgbColor rgb="00FF00FF"/>
      <rgbColor rgb="0000FFFF"/>
      <rgbColor rgb="00800000"/>
      <rgbColor rgb="000FE198"/>
      <rgbColor rgb="00000080"/>
      <rgbColor rgb="00808000"/>
      <rgbColor rgb="00800080"/>
      <rgbColor rgb="00008080"/>
      <rgbColor rgb="00C0C0C0"/>
      <rgbColor rgb="00808080"/>
      <rgbColor rgb="008080FF"/>
      <rgbColor rgb="00802060"/>
      <rgbColor rgb="00D8E7E8"/>
      <rgbColor rgb="00B9E3E6"/>
      <rgbColor rgb="00600080"/>
      <rgbColor rgb="00FFBDBD"/>
      <rgbColor rgb="000356A0"/>
      <rgbColor rgb="00C0C0FF"/>
      <rgbColor rgb="00000059"/>
      <rgbColor rgb="00FF00FF"/>
      <rgbColor rgb="00338993"/>
      <rgbColor rgb="0000FFFF"/>
      <rgbColor rgb="00769398"/>
      <rgbColor rgb="00800000"/>
      <rgbColor rgb="00007373"/>
      <rgbColor rgb="0039BBC6"/>
      <rgbColor rgb="0000CCFF"/>
      <rgbColor rgb="00A8FFFF"/>
      <rgbColor rgb="00CCFFCC"/>
      <rgbColor rgb="00FFFF99"/>
      <rgbColor rgb="00A6CAF0"/>
      <rgbColor rgb="00CC99CC"/>
      <rgbColor rgb="00CC99FF"/>
      <rgbColor rgb="00E3E3E3"/>
      <rgbColor rgb="003366FF"/>
      <rgbColor rgb="0033CCCC"/>
      <rgbColor rgb="0041B8A0"/>
      <rgbColor rgb="00999933"/>
      <rgbColor rgb="00996633"/>
      <rgbColor rgb="00996666"/>
      <rgbColor rgb="00666699"/>
      <rgbColor rgb="00969696"/>
      <rgbColor rgb="003C9EC4"/>
      <rgbColor rgb="00336666"/>
      <rgbColor rgb="00002203"/>
      <rgbColor rgb="000B5C77"/>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indexed="12"/>
    <pageSetUpPr autoPageBreaks="0"/>
  </sheetPr>
  <dimension ref="A2:J39"/>
  <sheetViews>
    <sheetView showGridLines="0" tabSelected="1" zoomScaleNormal="100" workbookViewId="0">
      <selection activeCell="C2" sqref="C2:I2"/>
    </sheetView>
  </sheetViews>
  <sheetFormatPr defaultRowHeight="12.75" x14ac:dyDescent="0.2"/>
  <cols>
    <col min="2" max="2" width="5.7109375" customWidth="1"/>
    <col min="3" max="3" width="9" customWidth="1"/>
    <col min="4" max="4" width="60.140625" customWidth="1"/>
    <col min="5" max="5" width="20.7109375" customWidth="1"/>
    <col min="6" max="6" width="19.85546875" customWidth="1"/>
    <col min="7" max="7" width="14.85546875" customWidth="1"/>
    <col min="8" max="8" width="14.5703125" customWidth="1"/>
    <col min="10" max="10" width="1.7109375" customWidth="1"/>
  </cols>
  <sheetData>
    <row r="2" spans="1:10" ht="21.75" x14ac:dyDescent="0.3">
      <c r="A2" s="1"/>
      <c r="B2" s="1"/>
      <c r="C2" s="330" t="s">
        <v>13</v>
      </c>
      <c r="D2" s="331"/>
      <c r="E2" s="331"/>
      <c r="F2" s="331"/>
      <c r="G2" s="331"/>
      <c r="H2" s="331"/>
      <c r="I2" s="331"/>
      <c r="J2" s="208"/>
    </row>
    <row r="3" spans="1:10" ht="21.75" customHeight="1" x14ac:dyDescent="0.2">
      <c r="A3" s="1"/>
      <c r="B3" s="1"/>
      <c r="C3" s="317"/>
      <c r="D3" s="318"/>
      <c r="E3" s="318"/>
      <c r="F3" s="318"/>
      <c r="G3" s="318"/>
      <c r="H3" s="318"/>
      <c r="I3" s="318"/>
      <c r="J3" s="318"/>
    </row>
    <row r="4" spans="1:10" ht="20.25" customHeight="1" x14ac:dyDescent="0.3">
      <c r="A4" s="1"/>
      <c r="B4" s="1"/>
      <c r="C4" s="131" t="s">
        <v>87</v>
      </c>
      <c r="D4" s="132"/>
      <c r="E4" s="132"/>
      <c r="F4" s="14"/>
      <c r="G4" s="126"/>
      <c r="H4" s="14"/>
      <c r="I4" s="14"/>
      <c r="J4" s="1"/>
    </row>
    <row r="5" spans="1:10" ht="12.75" customHeight="1" x14ac:dyDescent="0.2">
      <c r="A5" s="1"/>
      <c r="B5" s="1"/>
      <c r="C5" s="1"/>
      <c r="D5" s="1"/>
      <c r="E5" s="1"/>
      <c r="F5" s="1"/>
      <c r="G5" s="1"/>
      <c r="H5" s="1"/>
      <c r="I5" s="1"/>
      <c r="J5" s="1"/>
    </row>
    <row r="6" spans="1:10" ht="12.75" customHeight="1" x14ac:dyDescent="0.2">
      <c r="A6" s="1"/>
      <c r="B6" s="1"/>
      <c r="C6" s="166" t="s">
        <v>59</v>
      </c>
      <c r="D6" s="332" t="s">
        <v>94</v>
      </c>
      <c r="E6" s="332"/>
      <c r="F6" s="332"/>
      <c r="G6" s="332"/>
      <c r="H6" s="332"/>
      <c r="I6" s="1"/>
      <c r="J6" s="1"/>
    </row>
    <row r="7" spans="1:10" ht="12.75" customHeight="1" x14ac:dyDescent="0.2">
      <c r="A7" s="1"/>
      <c r="B7" s="1"/>
      <c r="C7" s="1"/>
      <c r="D7" s="332"/>
      <c r="E7" s="332"/>
      <c r="F7" s="332"/>
      <c r="G7" s="332"/>
      <c r="H7" s="332"/>
      <c r="I7" s="1"/>
      <c r="J7" s="1"/>
    </row>
    <row r="8" spans="1:10" ht="15.75" customHeight="1" x14ac:dyDescent="0.25">
      <c r="A8" s="1"/>
      <c r="B8" s="1"/>
      <c r="C8" s="1"/>
      <c r="D8" s="167"/>
      <c r="E8" s="1"/>
      <c r="F8" s="1"/>
      <c r="G8" s="1"/>
      <c r="H8" s="1"/>
      <c r="I8" s="1"/>
      <c r="J8" s="1"/>
    </row>
    <row r="9" spans="1:10" ht="12.75" customHeight="1" x14ac:dyDescent="0.2">
      <c r="A9" s="1"/>
      <c r="B9" s="1"/>
      <c r="C9" s="166" t="s">
        <v>95</v>
      </c>
      <c r="D9" s="1" t="s">
        <v>96</v>
      </c>
      <c r="E9" s="1"/>
      <c r="F9" s="1"/>
      <c r="G9" s="1"/>
      <c r="H9" s="1"/>
      <c r="I9" s="1"/>
      <c r="J9" s="1"/>
    </row>
    <row r="10" spans="1:10" ht="12.75" customHeight="1" x14ac:dyDescent="0.2">
      <c r="A10" s="1"/>
      <c r="B10" s="1"/>
      <c r="C10" s="166"/>
      <c r="D10" s="1"/>
      <c r="E10" s="1"/>
      <c r="F10" s="1"/>
      <c r="G10" s="1"/>
      <c r="H10" s="1"/>
      <c r="I10" s="1"/>
      <c r="J10" s="1"/>
    </row>
    <row r="11" spans="1:10" ht="12.75" customHeight="1" x14ac:dyDescent="0.2">
      <c r="A11" s="1"/>
      <c r="B11" s="1"/>
      <c r="C11" s="1"/>
      <c r="D11" s="70" t="s">
        <v>38</v>
      </c>
      <c r="E11" s="168" t="s">
        <v>86</v>
      </c>
      <c r="F11" s="168"/>
      <c r="G11" s="168"/>
      <c r="H11" s="168"/>
      <c r="I11" s="168"/>
      <c r="J11" s="168"/>
    </row>
    <row r="12" spans="1:10" ht="12.75" customHeight="1" x14ac:dyDescent="0.2">
      <c r="A12" s="1"/>
      <c r="B12" s="1"/>
      <c r="C12" s="1"/>
      <c r="D12" s="70" t="s">
        <v>45</v>
      </c>
      <c r="E12" s="168" t="s">
        <v>85</v>
      </c>
      <c r="F12" s="168"/>
      <c r="G12" s="168"/>
      <c r="H12" s="168"/>
      <c r="I12" s="168"/>
      <c r="J12" s="168"/>
    </row>
    <row r="13" spans="1:10" ht="12.75" customHeight="1" x14ac:dyDescent="0.2">
      <c r="A13" s="1"/>
      <c r="B13" s="1"/>
      <c r="C13" s="1"/>
      <c r="D13" s="70" t="s">
        <v>46</v>
      </c>
      <c r="E13" s="168" t="s">
        <v>84</v>
      </c>
      <c r="F13" s="168"/>
      <c r="G13" s="168"/>
      <c r="H13" s="168"/>
      <c r="I13" s="168"/>
      <c r="J13" s="168"/>
    </row>
    <row r="14" spans="1:10" ht="12.75" customHeight="1" x14ac:dyDescent="0.2">
      <c r="A14" s="1"/>
      <c r="B14" s="1"/>
      <c r="C14" s="1"/>
      <c r="D14" s="70" t="s">
        <v>43</v>
      </c>
      <c r="E14" s="168" t="s">
        <v>83</v>
      </c>
      <c r="F14" s="168"/>
      <c r="G14" s="168"/>
      <c r="H14" s="168"/>
      <c r="I14" s="168"/>
      <c r="J14" s="168"/>
    </row>
    <row r="15" spans="1:10" ht="12.75" customHeight="1" x14ac:dyDescent="0.2">
      <c r="A15" s="1"/>
      <c r="B15" s="1"/>
      <c r="C15" s="1"/>
      <c r="D15" s="70" t="s">
        <v>47</v>
      </c>
      <c r="E15" s="168" t="s">
        <v>81</v>
      </c>
      <c r="F15" s="168"/>
      <c r="G15" s="168"/>
      <c r="H15" s="168"/>
      <c r="I15" s="168"/>
      <c r="J15" s="168"/>
    </row>
    <row r="16" spans="1:10" ht="12.75" customHeight="1" x14ac:dyDescent="0.2">
      <c r="A16" s="1"/>
      <c r="B16" s="1"/>
      <c r="C16" s="1"/>
      <c r="D16" s="70"/>
      <c r="E16" s="168"/>
      <c r="F16" s="168"/>
      <c r="G16" s="168"/>
      <c r="H16" s="168"/>
      <c r="I16" s="168"/>
      <c r="J16" s="168"/>
    </row>
    <row r="17" spans="1:10" ht="12.75" customHeight="1" x14ac:dyDescent="0.2">
      <c r="A17" s="1"/>
      <c r="B17" s="1"/>
      <c r="C17" s="1"/>
      <c r="D17" s="70" t="s">
        <v>16</v>
      </c>
      <c r="E17" s="168" t="s">
        <v>97</v>
      </c>
      <c r="F17" s="168"/>
      <c r="G17" s="168"/>
      <c r="H17" s="168"/>
      <c r="I17" s="168"/>
      <c r="J17" s="168"/>
    </row>
    <row r="18" spans="1:10" x14ac:dyDescent="0.2">
      <c r="A18" s="1"/>
      <c r="B18" s="1"/>
      <c r="C18" s="1"/>
      <c r="D18" s="70"/>
      <c r="E18" s="335" t="s">
        <v>98</v>
      </c>
      <c r="F18" s="335"/>
      <c r="G18" s="335"/>
      <c r="H18" s="335"/>
      <c r="I18" s="335"/>
      <c r="J18" s="168"/>
    </row>
    <row r="19" spans="1:10" x14ac:dyDescent="0.2">
      <c r="A19" s="1"/>
      <c r="B19" s="1"/>
      <c r="C19" s="1"/>
      <c r="D19" s="70"/>
      <c r="E19" s="335"/>
      <c r="F19" s="335"/>
      <c r="G19" s="335"/>
      <c r="H19" s="335"/>
      <c r="I19" s="335"/>
      <c r="J19" s="168"/>
    </row>
    <row r="20" spans="1:10" ht="12.75" customHeight="1" x14ac:dyDescent="0.2">
      <c r="A20" s="1"/>
      <c r="B20" s="1"/>
      <c r="C20" s="1"/>
      <c r="D20" s="70"/>
      <c r="E20" s="168"/>
      <c r="F20" s="168"/>
      <c r="G20" s="168"/>
      <c r="H20" s="168"/>
      <c r="I20" s="168"/>
      <c r="J20" s="168"/>
    </row>
    <row r="21" spans="1:10" x14ac:dyDescent="0.2">
      <c r="A21" s="1"/>
      <c r="B21" s="1"/>
      <c r="C21" s="1"/>
      <c r="D21" s="70" t="s">
        <v>99</v>
      </c>
      <c r="E21" s="335" t="s">
        <v>82</v>
      </c>
      <c r="F21" s="335"/>
      <c r="G21" s="335"/>
      <c r="H21" s="335"/>
      <c r="I21" s="335"/>
      <c r="J21" s="168"/>
    </row>
    <row r="22" spans="1:10" x14ac:dyDescent="0.2">
      <c r="A22" s="1"/>
      <c r="B22" s="1"/>
      <c r="C22" s="1"/>
      <c r="D22" s="70"/>
      <c r="E22" s="335"/>
      <c r="F22" s="335"/>
      <c r="G22" s="335"/>
      <c r="H22" s="335"/>
      <c r="I22" s="335"/>
      <c r="J22" s="168"/>
    </row>
    <row r="23" spans="1:10" ht="12.75" customHeight="1" x14ac:dyDescent="0.2">
      <c r="A23" s="1"/>
      <c r="B23" s="1"/>
      <c r="C23" s="1"/>
      <c r="D23" s="70"/>
      <c r="F23" s="168"/>
      <c r="G23" s="168"/>
      <c r="H23" s="168"/>
      <c r="I23" s="168"/>
      <c r="J23" s="168"/>
    </row>
    <row r="24" spans="1:10" ht="12.75" customHeight="1" x14ac:dyDescent="0.2">
      <c r="A24" s="188"/>
      <c r="B24" s="1"/>
      <c r="C24" s="1"/>
      <c r="D24" s="70" t="s">
        <v>111</v>
      </c>
      <c r="E24" s="168" t="s">
        <v>80</v>
      </c>
      <c r="F24" s="168"/>
      <c r="G24" s="168"/>
      <c r="H24" s="168"/>
      <c r="I24" s="168"/>
      <c r="J24" s="168"/>
    </row>
    <row r="25" spans="1:10" x14ac:dyDescent="0.2">
      <c r="A25" s="1"/>
      <c r="B25" s="1"/>
      <c r="C25" s="1"/>
      <c r="D25" s="70" t="s">
        <v>109</v>
      </c>
      <c r="E25" s="335" t="s">
        <v>113</v>
      </c>
      <c r="F25" s="335"/>
      <c r="G25" s="335"/>
      <c r="H25" s="335"/>
      <c r="I25" s="335"/>
      <c r="J25" s="168"/>
    </row>
    <row r="26" spans="1:10" x14ac:dyDescent="0.2">
      <c r="A26" s="188"/>
      <c r="B26" s="1"/>
      <c r="C26" s="1"/>
      <c r="D26" s="70" t="s">
        <v>112</v>
      </c>
      <c r="E26" s="335"/>
      <c r="F26" s="335"/>
      <c r="G26" s="335"/>
      <c r="H26" s="335"/>
      <c r="I26" s="335"/>
      <c r="J26" s="168"/>
    </row>
    <row r="27" spans="1:10" ht="12.75" customHeight="1" x14ac:dyDescent="0.2">
      <c r="A27" s="1"/>
      <c r="B27" s="1"/>
      <c r="C27" s="1"/>
      <c r="D27" s="70"/>
      <c r="E27" s="168"/>
      <c r="F27" s="168"/>
      <c r="G27" s="168"/>
      <c r="H27" s="168"/>
      <c r="I27" s="168"/>
      <c r="J27" s="168"/>
    </row>
    <row r="28" spans="1:10" ht="12.75" customHeight="1" x14ac:dyDescent="0.2">
      <c r="A28" s="1"/>
      <c r="B28" s="1"/>
      <c r="C28" s="1"/>
      <c r="D28" s="70" t="s">
        <v>60</v>
      </c>
      <c r="E28" s="168" t="s">
        <v>79</v>
      </c>
      <c r="F28" s="168"/>
      <c r="G28" s="168"/>
      <c r="H28" s="168"/>
      <c r="I28" s="168"/>
      <c r="J28" s="168"/>
    </row>
    <row r="29" spans="1:10" x14ac:dyDescent="0.2">
      <c r="A29" s="188"/>
      <c r="B29" s="1"/>
      <c r="C29" s="1"/>
      <c r="D29" s="70" t="s">
        <v>114</v>
      </c>
      <c r="E29" s="335" t="s">
        <v>78</v>
      </c>
      <c r="F29" s="335"/>
      <c r="G29" s="335"/>
      <c r="H29" s="335"/>
      <c r="I29" s="335"/>
      <c r="J29" s="207"/>
    </row>
    <row r="30" spans="1:10" x14ac:dyDescent="0.2">
      <c r="A30" s="1"/>
      <c r="B30" s="1"/>
      <c r="C30" s="1"/>
      <c r="D30" s="70"/>
      <c r="E30" s="335"/>
      <c r="F30" s="335"/>
      <c r="G30" s="335"/>
      <c r="H30" s="335"/>
      <c r="I30" s="335"/>
      <c r="J30" s="207"/>
    </row>
    <row r="31" spans="1:10" x14ac:dyDescent="0.2">
      <c r="A31" s="1"/>
      <c r="B31" s="1"/>
      <c r="C31" s="1"/>
      <c r="D31" s="70"/>
      <c r="E31" s="315"/>
      <c r="F31" s="315"/>
      <c r="G31" s="315"/>
      <c r="H31" s="315"/>
      <c r="I31" s="315"/>
      <c r="J31" s="207"/>
    </row>
    <row r="32" spans="1:10" ht="13.5" customHeight="1" x14ac:dyDescent="0.2">
      <c r="A32" s="1"/>
      <c r="B32" s="1"/>
      <c r="C32" s="1"/>
      <c r="D32" s="70"/>
      <c r="E32" s="315"/>
      <c r="F32" s="315"/>
      <c r="G32" s="315"/>
      <c r="H32" s="315"/>
      <c r="I32" s="315"/>
      <c r="J32" s="315"/>
    </row>
    <row r="33" spans="1:10" ht="13.5" customHeight="1" x14ac:dyDescent="0.2">
      <c r="A33" s="1"/>
      <c r="B33" s="1"/>
      <c r="C33" s="209" t="s">
        <v>100</v>
      </c>
      <c r="D33" s="1" t="s">
        <v>101</v>
      </c>
      <c r="E33" s="315"/>
      <c r="F33" s="315"/>
      <c r="G33" s="315"/>
      <c r="H33" s="315"/>
      <c r="I33" s="315"/>
      <c r="J33" s="315"/>
    </row>
    <row r="34" spans="1:10" ht="12.75" customHeight="1" x14ac:dyDescent="0.2">
      <c r="A34" s="1"/>
      <c r="B34" s="1"/>
      <c r="C34" s="1"/>
      <c r="D34" s="1"/>
      <c r="E34" s="1"/>
      <c r="F34" s="1"/>
      <c r="G34" s="1"/>
      <c r="H34" s="1"/>
      <c r="I34" s="1"/>
      <c r="J34" s="1"/>
    </row>
    <row r="35" spans="1:10" ht="12.75" customHeight="1" x14ac:dyDescent="0.2">
      <c r="A35" s="1"/>
      <c r="B35" s="1"/>
      <c r="C35" s="166" t="s">
        <v>102</v>
      </c>
      <c r="D35" s="1" t="s">
        <v>103</v>
      </c>
      <c r="E35" s="1"/>
      <c r="F35" s="1"/>
      <c r="G35" s="1"/>
      <c r="H35" s="1"/>
      <c r="I35" s="1"/>
      <c r="J35" s="1"/>
    </row>
    <row r="36" spans="1:10" ht="12.75" customHeight="1" x14ac:dyDescent="0.2">
      <c r="A36" s="1"/>
      <c r="B36" s="1"/>
      <c r="C36" s="166"/>
      <c r="D36" s="333" t="s">
        <v>145</v>
      </c>
      <c r="E36" s="334"/>
      <c r="F36" s="334"/>
      <c r="G36" s="334"/>
      <c r="H36" s="1"/>
      <c r="I36" s="1"/>
      <c r="J36" s="1"/>
    </row>
    <row r="37" spans="1:10" ht="12.75" customHeight="1" x14ac:dyDescent="0.2">
      <c r="D37" s="334"/>
      <c r="E37" s="334"/>
      <c r="F37" s="334"/>
      <c r="G37" s="334"/>
    </row>
    <row r="38" spans="1:10" ht="13.5" thickBot="1" x14ac:dyDescent="0.25">
      <c r="C38" s="133"/>
      <c r="D38" s="133"/>
      <c r="E38" s="133"/>
      <c r="F38" s="133"/>
      <c r="G38" s="133"/>
      <c r="H38" s="133"/>
      <c r="I38" s="133"/>
    </row>
    <row r="39" spans="1:10" ht="5.0999999999999996" customHeight="1" thickTop="1" x14ac:dyDescent="0.2">
      <c r="J39" t="s">
        <v>11</v>
      </c>
    </row>
  </sheetData>
  <sheetProtection algorithmName="SHA-512" hashValue="yCo28d40NpJc7ST6C+OHlDAoLVPiZsRcoHF0GU9QG/0e56xbuMWgKCw5uKdH8fEUCiVwbrUszBUJoLlgpZuJFQ==" saltValue="biJ2u6SQQ3tWLxqTflb6fg==" spinCount="100000" sheet="1" objects="1" scenarios="1"/>
  <mergeCells count="7">
    <mergeCell ref="C2:I2"/>
    <mergeCell ref="D6:H7"/>
    <mergeCell ref="D36:G37"/>
    <mergeCell ref="E18:I19"/>
    <mergeCell ref="E29:I30"/>
    <mergeCell ref="E25:I26"/>
    <mergeCell ref="E21:I22"/>
  </mergeCells>
  <pageMargins left="0.5" right="0.5" top="0.5" bottom="0.4" header="0" footer="0.2"/>
  <pageSetup scale="80" orientation="landscape" r:id="rId1"/>
  <headerFooter>
    <oddFooter>&amp;C&amp;"Arial,Bold"&amp;K0070C0Gabriel Roeder Smith &amp;&amp; Company</oddFooter>
  </headerFooter>
  <rowBreaks count="1" manualBreakCount="1">
    <brk id="39" min="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indexed="12"/>
    <pageSetUpPr autoPageBreaks="0" fitToPage="1"/>
  </sheetPr>
  <dimension ref="A1:W394"/>
  <sheetViews>
    <sheetView showGridLines="0" zoomScaleNormal="100" workbookViewId="0">
      <selection activeCell="U22" sqref="U22"/>
    </sheetView>
  </sheetViews>
  <sheetFormatPr defaultRowHeight="12.75" x14ac:dyDescent="0.2"/>
  <cols>
    <col min="3" max="3" width="5.7109375" customWidth="1"/>
    <col min="4" max="4" width="7" customWidth="1"/>
    <col min="5" max="6" width="26.28515625" customWidth="1"/>
    <col min="7" max="7" width="16.7109375" customWidth="1"/>
    <col min="8" max="8" width="18.85546875" customWidth="1"/>
    <col min="9" max="9" width="21" bestFit="1" customWidth="1"/>
    <col min="10" max="10" width="48.7109375" customWidth="1"/>
    <col min="11" max="12" width="10.140625" hidden="1" customWidth="1"/>
    <col min="13" max="13" width="6.85546875" hidden="1" customWidth="1"/>
    <col min="14" max="17" width="4.85546875" hidden="1" customWidth="1"/>
  </cols>
  <sheetData>
    <row r="1" spans="1:23" ht="15.75" x14ac:dyDescent="0.25">
      <c r="A1" s="266"/>
      <c r="B1" s="1"/>
      <c r="C1" s="35"/>
      <c r="D1" s="35"/>
      <c r="E1" s="35"/>
      <c r="F1" s="93"/>
      <c r="G1" s="297"/>
      <c r="H1" s="35"/>
      <c r="I1" s="35"/>
      <c r="J1" s="1"/>
      <c r="K1" s="125" t="s">
        <v>147</v>
      </c>
      <c r="L1" s="125" t="s">
        <v>147</v>
      </c>
      <c r="M1" s="125" t="s">
        <v>147</v>
      </c>
      <c r="N1" s="125" t="s">
        <v>147</v>
      </c>
      <c r="O1" s="125" t="s">
        <v>147</v>
      </c>
      <c r="P1" s="125" t="s">
        <v>147</v>
      </c>
      <c r="Q1" s="125" t="s">
        <v>147</v>
      </c>
      <c r="R1" s="266"/>
      <c r="S1" s="266"/>
      <c r="T1" s="266"/>
      <c r="U1" s="266"/>
      <c r="V1" s="266"/>
      <c r="W1" s="266"/>
    </row>
    <row r="2" spans="1:23" x14ac:dyDescent="0.2">
      <c r="A2" s="1"/>
      <c r="B2" s="1"/>
      <c r="C2" s="35"/>
      <c r="D2" s="339">
        <v>44348</v>
      </c>
      <c r="E2" s="340"/>
      <c r="F2" s="340"/>
      <c r="G2" s="340"/>
      <c r="H2" s="35"/>
      <c r="I2" s="35"/>
      <c r="J2" s="1"/>
      <c r="K2" s="1"/>
      <c r="L2" s="1"/>
      <c r="M2" s="1"/>
      <c r="N2" s="266"/>
      <c r="O2" s="266"/>
      <c r="P2" s="266"/>
      <c r="Q2" s="266"/>
      <c r="R2" s="266"/>
      <c r="S2" s="266"/>
      <c r="T2" s="266"/>
      <c r="U2" s="266"/>
      <c r="V2" s="266"/>
      <c r="W2" s="266"/>
    </row>
    <row r="3" spans="1:23" ht="21.75" x14ac:dyDescent="0.2">
      <c r="A3" s="1"/>
      <c r="B3" s="1"/>
      <c r="C3" s="35"/>
      <c r="D3" s="337" t="s">
        <v>13</v>
      </c>
      <c r="E3" s="338"/>
      <c r="F3" s="338"/>
      <c r="G3" s="338"/>
      <c r="H3" s="338"/>
      <c r="I3" s="338"/>
      <c r="J3" s="338"/>
      <c r="K3" s="1"/>
      <c r="L3" s="1"/>
      <c r="M3" s="1"/>
      <c r="N3" s="266"/>
      <c r="O3" s="266"/>
      <c r="P3" s="266"/>
      <c r="Q3" s="266"/>
      <c r="R3" s="266"/>
      <c r="S3" s="266"/>
      <c r="T3" s="266"/>
      <c r="U3" s="266"/>
      <c r="V3" s="266"/>
      <c r="W3" s="266"/>
    </row>
    <row r="4" spans="1:23" ht="20.25" x14ac:dyDescent="0.3">
      <c r="A4" s="1"/>
      <c r="B4" s="1"/>
      <c r="C4" s="35"/>
      <c r="D4" s="127" t="s">
        <v>14</v>
      </c>
      <c r="E4" s="128"/>
      <c r="F4" s="128"/>
      <c r="G4" s="44"/>
      <c r="H4" s="129"/>
      <c r="I4" s="44"/>
      <c r="J4" s="1"/>
      <c r="K4" s="44"/>
      <c r="L4" s="44"/>
      <c r="M4" s="1"/>
      <c r="N4" s="266"/>
      <c r="O4" s="266"/>
      <c r="P4" s="266"/>
      <c r="Q4" s="266"/>
      <c r="R4" s="266"/>
      <c r="S4" s="266"/>
      <c r="T4" s="266"/>
      <c r="U4" s="266"/>
      <c r="V4" s="266"/>
      <c r="W4" s="266"/>
    </row>
    <row r="5" spans="1:23" ht="20.25" x14ac:dyDescent="0.3">
      <c r="A5" s="1"/>
      <c r="B5" s="1"/>
      <c r="C5" s="35"/>
      <c r="D5" s="127"/>
      <c r="E5" s="128"/>
      <c r="F5" s="128"/>
      <c r="G5" s="44"/>
      <c r="H5" s="129"/>
      <c r="I5" s="44"/>
      <c r="J5" s="108"/>
      <c r="K5" s="44"/>
      <c r="L5" s="44"/>
      <c r="M5" s="1"/>
      <c r="N5" s="266"/>
      <c r="O5" s="266"/>
      <c r="P5" s="266"/>
      <c r="Q5" s="266"/>
      <c r="R5" s="266"/>
      <c r="S5" s="266"/>
      <c r="T5" s="266"/>
      <c r="U5" s="266"/>
      <c r="V5" s="266"/>
      <c r="W5" s="266"/>
    </row>
    <row r="6" spans="1:23" ht="15.75" x14ac:dyDescent="0.2">
      <c r="A6" s="1"/>
      <c r="B6" s="1"/>
      <c r="C6" s="35"/>
      <c r="D6" s="341">
        <f ca="1">NOW()</f>
        <v>44349.521048032409</v>
      </c>
      <c r="E6" s="342"/>
      <c r="F6" s="342"/>
      <c r="G6" s="126"/>
      <c r="H6" s="126"/>
      <c r="I6" s="141" t="str">
        <f>G11&amp;" "&amp;IF(G12="","",G12&amp;" ")&amp;G10</f>
        <v xml:space="preserve"> </v>
      </c>
      <c r="J6" s="1"/>
      <c r="L6" s="128"/>
      <c r="M6" s="35"/>
      <c r="N6" s="266"/>
      <c r="O6" s="266"/>
      <c r="P6" s="266"/>
      <c r="Q6" s="266"/>
      <c r="R6" s="266"/>
      <c r="S6" s="266"/>
      <c r="T6" s="266"/>
      <c r="U6" s="266"/>
      <c r="V6" s="266"/>
      <c r="W6" s="266"/>
    </row>
    <row r="7" spans="1:23" ht="18.75" x14ac:dyDescent="0.3">
      <c r="A7" s="1"/>
      <c r="B7" s="1"/>
      <c r="C7" s="35"/>
      <c r="D7" s="35"/>
      <c r="E7" s="35"/>
      <c r="F7" s="94"/>
      <c r="G7" s="93"/>
      <c r="H7" s="35"/>
      <c r="I7" s="35"/>
      <c r="J7" s="1"/>
      <c r="L7" s="1"/>
      <c r="M7" s="1"/>
      <c r="N7" s="266"/>
      <c r="O7" s="266"/>
      <c r="P7" s="266"/>
      <c r="Q7" s="266"/>
      <c r="R7" s="266"/>
      <c r="S7" s="266"/>
      <c r="T7" s="266"/>
      <c r="U7" s="266"/>
      <c r="V7" s="266"/>
      <c r="W7" s="266"/>
    </row>
    <row r="8" spans="1:23" ht="16.5" thickBot="1" x14ac:dyDescent="0.3">
      <c r="A8" s="1"/>
      <c r="B8" s="1"/>
      <c r="C8" s="35"/>
      <c r="D8" s="35"/>
      <c r="E8" s="322" t="s">
        <v>39</v>
      </c>
      <c r="F8" s="266"/>
      <c r="G8" s="93"/>
      <c r="H8" s="103"/>
      <c r="I8" s="35"/>
      <c r="J8" s="1"/>
      <c r="L8" s="1"/>
      <c r="M8" s="1"/>
      <c r="N8" s="266"/>
      <c r="O8" s="266"/>
      <c r="P8" s="266"/>
      <c r="Q8" s="266"/>
      <c r="R8" s="266"/>
      <c r="S8" s="266"/>
      <c r="T8" s="266"/>
      <c r="U8" s="266"/>
      <c r="V8" s="266"/>
      <c r="W8" s="266"/>
    </row>
    <row r="9" spans="1:23" ht="13.5" thickTop="1" x14ac:dyDescent="0.2">
      <c r="A9" s="276"/>
      <c r="B9" s="276"/>
      <c r="C9" s="276"/>
      <c r="D9" s="276"/>
      <c r="E9" s="323"/>
      <c r="F9" s="323"/>
      <c r="G9" s="276"/>
      <c r="I9" s="296" t="s">
        <v>151</v>
      </c>
      <c r="J9" s="280"/>
      <c r="L9" s="276"/>
      <c r="M9" s="276"/>
      <c r="N9" s="266"/>
      <c r="O9" s="266"/>
      <c r="P9" s="266"/>
      <c r="Q9" s="266"/>
      <c r="R9" s="266"/>
      <c r="S9" s="266"/>
      <c r="T9" s="266"/>
      <c r="U9" s="266"/>
      <c r="V9" s="266"/>
      <c r="W9" s="266"/>
    </row>
    <row r="10" spans="1:23" ht="16.149999999999999" customHeight="1" x14ac:dyDescent="0.25">
      <c r="A10" s="1"/>
      <c r="B10" s="1"/>
      <c r="C10" s="35"/>
      <c r="D10" s="35"/>
      <c r="E10" s="324" t="s">
        <v>41</v>
      </c>
      <c r="F10" s="289"/>
      <c r="G10" s="99"/>
      <c r="I10" s="292" t="s">
        <v>148</v>
      </c>
      <c r="J10" s="281"/>
      <c r="L10" s="295"/>
      <c r="M10" s="295"/>
      <c r="N10" s="295"/>
      <c r="O10" s="295"/>
      <c r="P10" s="295"/>
      <c r="Q10" s="295"/>
      <c r="S10" s="266"/>
    </row>
    <row r="11" spans="1:23" ht="15.6" customHeight="1" x14ac:dyDescent="0.25">
      <c r="A11" s="1"/>
      <c r="B11" s="1"/>
      <c r="C11" s="35"/>
      <c r="D11" s="35"/>
      <c r="E11" s="324" t="s">
        <v>40</v>
      </c>
      <c r="F11" s="289"/>
      <c r="G11" s="100"/>
      <c r="I11" s="282" t="s">
        <v>149</v>
      </c>
      <c r="J11" s="284"/>
      <c r="L11" s="295"/>
      <c r="M11" s="295"/>
      <c r="N11" s="295"/>
      <c r="O11" s="295"/>
      <c r="P11" s="295"/>
      <c r="Q11" s="295"/>
      <c r="S11" s="266"/>
    </row>
    <row r="12" spans="1:23" ht="15.6" customHeight="1" thickBot="1" x14ac:dyDescent="0.3">
      <c r="A12" s="1"/>
      <c r="B12" s="1"/>
      <c r="C12" s="35"/>
      <c r="D12" s="35"/>
      <c r="E12" s="324" t="s">
        <v>42</v>
      </c>
      <c r="F12" s="289"/>
      <c r="G12" s="101"/>
      <c r="I12" s="285" t="s">
        <v>150</v>
      </c>
      <c r="J12" s="287"/>
    </row>
    <row r="13" spans="1:23" ht="16.149999999999999" customHeight="1" thickTop="1" x14ac:dyDescent="0.25">
      <c r="A13" s="1"/>
      <c r="B13" s="1"/>
      <c r="C13" s="35"/>
      <c r="D13" s="35"/>
      <c r="E13" s="324"/>
      <c r="F13" s="289"/>
      <c r="G13" s="95"/>
    </row>
    <row r="14" spans="1:23" ht="15.75" x14ac:dyDescent="0.25">
      <c r="A14" s="1"/>
      <c r="B14" s="1"/>
      <c r="C14" s="35"/>
      <c r="D14" s="35"/>
      <c r="E14" s="324" t="s">
        <v>45</v>
      </c>
      <c r="F14" s="289"/>
      <c r="G14" s="327"/>
      <c r="H14" s="343" t="str">
        <f>IF(AND(Results!E18&lt;50,G14&lt;&gt;"",G16&lt;&gt;""),"Warning: The member is under 50 years of age and retirement benefits are payable upon the later of retirement or the attainment of age 50.","")</f>
        <v/>
      </c>
      <c r="I14" s="344"/>
      <c r="J14" s="344"/>
      <c r="L14" s="1"/>
      <c r="M14" s="1"/>
      <c r="N14" s="266"/>
      <c r="O14" s="266"/>
      <c r="P14" s="266"/>
      <c r="Q14" s="266"/>
      <c r="R14" s="266"/>
      <c r="S14" s="266"/>
    </row>
    <row r="15" spans="1:23" ht="15.75" x14ac:dyDescent="0.25">
      <c r="A15" s="1"/>
      <c r="B15" s="1"/>
      <c r="C15" s="35"/>
      <c r="D15" s="35"/>
      <c r="E15" s="324" t="s">
        <v>46</v>
      </c>
      <c r="F15" s="289"/>
      <c r="G15" s="328"/>
      <c r="H15" s="345"/>
      <c r="I15" s="344"/>
      <c r="J15" s="344"/>
      <c r="L15" s="1"/>
      <c r="M15" s="1"/>
      <c r="N15" s="266"/>
      <c r="O15" s="266"/>
      <c r="P15" s="266"/>
      <c r="Q15" s="266"/>
      <c r="R15" s="266"/>
      <c r="S15" s="266"/>
      <c r="T15" s="266"/>
      <c r="U15" s="266"/>
      <c r="V15" s="266"/>
      <c r="W15" s="266"/>
    </row>
    <row r="16" spans="1:23" ht="15.75" x14ac:dyDescent="0.25">
      <c r="A16" s="1"/>
      <c r="B16" s="1"/>
      <c r="C16" s="35"/>
      <c r="D16" s="35"/>
      <c r="E16" s="325" t="s">
        <v>43</v>
      </c>
      <c r="F16" s="289"/>
      <c r="G16" s="328"/>
      <c r="H16" s="345"/>
      <c r="I16" s="344"/>
      <c r="J16" s="344"/>
      <c r="K16" s="1"/>
      <c r="L16" s="1"/>
      <c r="M16" s="1"/>
      <c r="N16" s="266"/>
      <c r="O16" s="266"/>
      <c r="P16" s="266"/>
      <c r="Q16" s="266"/>
      <c r="R16" s="266"/>
      <c r="S16" s="266"/>
      <c r="T16" s="266"/>
      <c r="U16" s="266"/>
      <c r="V16" s="266"/>
      <c r="W16" s="266"/>
    </row>
    <row r="17" spans="1:23" ht="15.75" x14ac:dyDescent="0.25">
      <c r="A17" s="1"/>
      <c r="B17" s="1"/>
      <c r="C17" s="35"/>
      <c r="D17" s="35"/>
      <c r="E17" s="325" t="s">
        <v>47</v>
      </c>
      <c r="F17" s="289"/>
      <c r="G17" s="329"/>
      <c r="H17" s="345"/>
      <c r="I17" s="344"/>
      <c r="J17" s="344"/>
      <c r="K17" s="1"/>
      <c r="L17" s="1"/>
      <c r="M17" s="1"/>
      <c r="N17" s="266"/>
      <c r="O17" s="266"/>
      <c r="P17" s="266"/>
      <c r="Q17" s="266"/>
      <c r="R17" s="266"/>
      <c r="S17" s="266"/>
      <c r="T17" s="266"/>
      <c r="U17" s="266"/>
      <c r="V17" s="266"/>
      <c r="W17" s="266"/>
    </row>
    <row r="18" spans="1:23" ht="15" x14ac:dyDescent="0.2">
      <c r="A18" s="1"/>
      <c r="B18" s="1"/>
      <c r="C18" s="1"/>
      <c r="D18" s="1"/>
      <c r="E18" s="289"/>
      <c r="F18" s="289"/>
      <c r="G18" s="261"/>
      <c r="H18" s="1"/>
      <c r="I18" s="1"/>
      <c r="J18" s="1"/>
      <c r="K18" s="266"/>
      <c r="L18" s="266"/>
      <c r="M18" s="266"/>
      <c r="N18" s="266"/>
      <c r="O18" s="266"/>
      <c r="P18" s="266"/>
      <c r="Q18" s="266"/>
      <c r="R18" s="266"/>
      <c r="S18" s="266"/>
      <c r="T18" s="266"/>
      <c r="U18" s="266"/>
      <c r="V18" s="266"/>
      <c r="W18" s="266"/>
    </row>
    <row r="19" spans="1:23" ht="15.75" x14ac:dyDescent="0.25">
      <c r="A19" s="1"/>
      <c r="B19" s="1"/>
      <c r="C19" s="35"/>
      <c r="D19" s="1"/>
      <c r="E19" s="325" t="s">
        <v>16</v>
      </c>
      <c r="F19" s="289"/>
      <c r="G19" s="164">
        <v>0</v>
      </c>
      <c r="H19" s="343" t="str">
        <f>IF(OR(AND(G19&lt;20,G19&lt;&gt;"",G19&lt;&gt;0),AND(G21&lt;20,G16&lt;&gt;"")),"Warning: The member has less than 20 years of service and is not eligible for retirement.","")</f>
        <v/>
      </c>
      <c r="I19" s="344"/>
      <c r="J19" s="344"/>
      <c r="K19" s="1"/>
      <c r="L19" s="1"/>
      <c r="M19" s="1"/>
      <c r="N19" s="266"/>
      <c r="O19" s="266"/>
      <c r="P19" s="266"/>
      <c r="Q19" s="266"/>
      <c r="R19" s="266"/>
      <c r="S19" s="266"/>
      <c r="T19" s="266"/>
      <c r="U19" s="266"/>
      <c r="V19" s="266"/>
      <c r="W19" s="266"/>
    </row>
    <row r="20" spans="1:23" ht="15.75" x14ac:dyDescent="0.25">
      <c r="A20" s="1"/>
      <c r="B20" s="1"/>
      <c r="C20" s="35"/>
      <c r="D20" s="35"/>
      <c r="E20" s="325" t="s">
        <v>17</v>
      </c>
      <c r="F20" s="289"/>
      <c r="G20" s="163">
        <v>0</v>
      </c>
      <c r="H20" s="344"/>
      <c r="I20" s="344"/>
      <c r="J20" s="344"/>
      <c r="K20" s="1"/>
      <c r="L20" s="1"/>
      <c r="M20" s="1"/>
      <c r="N20" s="266"/>
      <c r="O20" s="266"/>
      <c r="P20" s="266"/>
      <c r="Q20" s="266"/>
      <c r="R20" s="266"/>
      <c r="S20" s="266"/>
      <c r="T20" s="266"/>
      <c r="U20" s="266"/>
      <c r="V20" s="266"/>
      <c r="W20" s="266"/>
    </row>
    <row r="21" spans="1:23" ht="15.75" x14ac:dyDescent="0.25">
      <c r="A21" s="1"/>
      <c r="B21" s="1"/>
      <c r="C21" s="35"/>
      <c r="D21" s="35"/>
      <c r="E21" s="325" t="s">
        <v>90</v>
      </c>
      <c r="F21" s="289"/>
      <c r="G21" s="162">
        <f>INT((G16-G15)/365)</f>
        <v>0</v>
      </c>
      <c r="H21" s="344"/>
      <c r="I21" s="344"/>
      <c r="J21" s="344"/>
      <c r="K21" s="266"/>
      <c r="L21" s="266"/>
      <c r="M21" s="266"/>
      <c r="N21" s="266"/>
      <c r="O21" s="266"/>
      <c r="P21" s="266"/>
      <c r="Q21" s="266"/>
      <c r="R21" s="266"/>
      <c r="S21" s="266"/>
      <c r="T21" s="266"/>
      <c r="U21" s="266"/>
      <c r="V21" s="266"/>
      <c r="W21" s="266"/>
    </row>
    <row r="22" spans="1:23" ht="15" x14ac:dyDescent="0.2">
      <c r="A22" s="1"/>
      <c r="B22" s="1"/>
      <c r="C22" s="35"/>
      <c r="D22" s="35"/>
      <c r="E22" s="289"/>
      <c r="F22" s="289"/>
      <c r="G22" s="262"/>
      <c r="H22" s="35"/>
      <c r="I22" s="35"/>
      <c r="J22" s="1"/>
      <c r="K22" s="1"/>
      <c r="L22" s="1"/>
      <c r="M22" s="1"/>
      <c r="N22" s="266"/>
      <c r="O22" s="266"/>
      <c r="P22" s="266"/>
      <c r="Q22" s="266"/>
      <c r="R22" s="266"/>
      <c r="S22" s="266"/>
      <c r="T22" s="266"/>
      <c r="U22" s="266"/>
      <c r="V22" s="266"/>
      <c r="W22" s="266"/>
    </row>
    <row r="23" spans="1:23" ht="15.75" x14ac:dyDescent="0.25">
      <c r="A23" s="1"/>
      <c r="B23" s="1"/>
      <c r="C23" s="35"/>
      <c r="D23" s="35"/>
      <c r="E23" s="326" t="s">
        <v>108</v>
      </c>
      <c r="F23" s="289"/>
      <c r="G23" s="102" t="s">
        <v>159</v>
      </c>
      <c r="H23" s="103" t="str">
        <f>IF(LEFT($G$23)="M","Monthly","Annual")</f>
        <v>Monthly</v>
      </c>
      <c r="I23" s="1"/>
      <c r="J23" s="1"/>
      <c r="K23" s="1"/>
      <c r="L23" s="1"/>
      <c r="M23" s="1"/>
      <c r="N23" s="266"/>
      <c r="O23" s="266"/>
      <c r="P23" s="266"/>
      <c r="Q23" s="266"/>
      <c r="R23" s="266"/>
      <c r="S23" s="266"/>
      <c r="T23" s="266"/>
      <c r="U23" s="266"/>
      <c r="V23" s="266"/>
      <c r="W23" s="266"/>
    </row>
    <row r="24" spans="1:23" ht="15.75" x14ac:dyDescent="0.25">
      <c r="A24" s="1"/>
      <c r="B24" s="1"/>
      <c r="C24" s="35"/>
      <c r="D24" s="35"/>
      <c r="E24" s="325" t="s">
        <v>109</v>
      </c>
      <c r="F24" s="289"/>
      <c r="G24" s="186"/>
      <c r="H24" s="266"/>
      <c r="I24" s="288"/>
      <c r="J24" s="288"/>
      <c r="K24" s="1"/>
      <c r="L24" s="1"/>
      <c r="M24" s="1"/>
      <c r="N24" s="266"/>
      <c r="O24" s="266"/>
      <c r="P24" s="266"/>
      <c r="Q24" s="266"/>
      <c r="R24" s="266"/>
      <c r="S24" s="266"/>
      <c r="T24" s="266"/>
      <c r="U24" s="266"/>
      <c r="V24" s="266"/>
      <c r="W24" s="266"/>
    </row>
    <row r="25" spans="1:23" ht="15.75" x14ac:dyDescent="0.25">
      <c r="A25" s="266"/>
      <c r="B25" s="266"/>
      <c r="C25" s="266"/>
      <c r="D25" s="266"/>
      <c r="E25" s="326" t="s">
        <v>110</v>
      </c>
      <c r="F25" s="289"/>
      <c r="G25" s="289"/>
      <c r="H25" s="266"/>
      <c r="I25" s="266"/>
      <c r="J25" s="266"/>
      <c r="K25" s="266"/>
      <c r="L25" s="266"/>
      <c r="M25" s="266"/>
      <c r="N25" s="266"/>
      <c r="O25" s="266"/>
      <c r="P25" s="266"/>
      <c r="Q25" s="266"/>
      <c r="R25" s="266"/>
      <c r="S25" s="266"/>
      <c r="T25" s="266"/>
      <c r="U25" s="266"/>
      <c r="V25" s="266"/>
      <c r="W25" s="266"/>
    </row>
    <row r="26" spans="1:23" ht="15" x14ac:dyDescent="0.2">
      <c r="A26" s="1"/>
      <c r="B26" s="1"/>
      <c r="C26" s="35"/>
      <c r="D26" s="35"/>
      <c r="E26" s="63"/>
      <c r="F26" s="34"/>
      <c r="G26" s="263"/>
      <c r="H26" s="35"/>
      <c r="I26" s="37"/>
      <c r="J26" s="1"/>
      <c r="K26" s="1"/>
      <c r="L26" s="1"/>
      <c r="M26" s="1"/>
      <c r="N26" s="266"/>
      <c r="O26" s="266"/>
      <c r="P26" s="266"/>
      <c r="Q26" s="266"/>
      <c r="R26" s="266"/>
      <c r="S26" s="266"/>
      <c r="T26" s="266"/>
      <c r="U26" s="266"/>
      <c r="V26" s="266"/>
      <c r="W26" s="266"/>
    </row>
    <row r="27" spans="1:23" ht="16.5" thickBot="1" x14ac:dyDescent="0.3">
      <c r="A27" s="1"/>
      <c r="B27" s="1"/>
      <c r="C27" s="46"/>
      <c r="D27" s="2"/>
      <c r="E27" s="336" t="s">
        <v>58</v>
      </c>
      <c r="F27" s="336"/>
      <c r="G27" s="44"/>
      <c r="H27" s="275" t="s">
        <v>117</v>
      </c>
      <c r="I27" s="138" t="s">
        <v>119</v>
      </c>
      <c r="J27" s="1"/>
      <c r="K27" s="1"/>
      <c r="L27" s="1"/>
      <c r="M27" s="1"/>
      <c r="N27" s="266"/>
      <c r="O27" s="266"/>
      <c r="P27" s="266"/>
      <c r="Q27" s="266"/>
      <c r="R27" s="266"/>
      <c r="S27" s="266"/>
      <c r="T27" s="266"/>
      <c r="U27" s="266"/>
      <c r="V27" s="266"/>
      <c r="W27" s="266"/>
    </row>
    <row r="28" spans="1:23" ht="16.5" thickBot="1" x14ac:dyDescent="0.3">
      <c r="A28" s="1"/>
      <c r="B28" s="1"/>
      <c r="C28" s="46"/>
      <c r="D28" s="29" t="s">
        <v>12</v>
      </c>
      <c r="E28" s="30" t="s">
        <v>1</v>
      </c>
      <c r="F28" s="30" t="s">
        <v>2</v>
      </c>
      <c r="G28" s="27" t="s">
        <v>24</v>
      </c>
      <c r="H28" s="29" t="s">
        <v>118</v>
      </c>
      <c r="I28" s="275" t="s">
        <v>120</v>
      </c>
      <c r="J28" s="1"/>
      <c r="K28" s="1"/>
      <c r="L28" s="1"/>
      <c r="M28" s="29" t="s">
        <v>12</v>
      </c>
      <c r="N28" s="266"/>
      <c r="O28" s="266"/>
      <c r="P28" s="266"/>
      <c r="Q28" s="266"/>
      <c r="R28" s="266"/>
      <c r="S28" s="266"/>
      <c r="T28" s="266"/>
      <c r="U28" s="266"/>
      <c r="V28" s="266"/>
      <c r="W28" s="266"/>
    </row>
    <row r="29" spans="1:23" ht="12.75" customHeight="1" thickTop="1" x14ac:dyDescent="0.2">
      <c r="A29" s="276"/>
      <c r="B29" s="1"/>
      <c r="C29" s="35"/>
      <c r="D29" s="39">
        <v>1</v>
      </c>
      <c r="E29" s="97">
        <f>MAX($G$15,IF(LEFT($G$23)="M",DATE(YEAR(F29),MONTH(F29),1),DATE(YEAR(F29)-IF(L38&gt;=G17,1,0),K37,L37)))</f>
        <v>40878</v>
      </c>
      <c r="F29" s="98">
        <f>IF(G17=0,40908,G17)</f>
        <v>40908</v>
      </c>
      <c r="G29" s="56"/>
      <c r="H29" s="175"/>
      <c r="I29" s="205">
        <f t="shared" ref="I29:I92" si="0">ROUND(G29+H29,2)</f>
        <v>0</v>
      </c>
      <c r="J29" s="1"/>
      <c r="K29" s="70"/>
      <c r="L29" s="1"/>
      <c r="M29" s="39">
        <v>1</v>
      </c>
      <c r="N29" s="266"/>
      <c r="O29" s="266"/>
      <c r="P29" s="266"/>
      <c r="Q29" s="266"/>
      <c r="R29" s="266"/>
      <c r="S29" s="266"/>
      <c r="T29" s="266"/>
      <c r="U29" s="266"/>
      <c r="V29" s="266"/>
      <c r="W29" s="266"/>
    </row>
    <row r="30" spans="1:23" ht="12.75" customHeight="1" x14ac:dyDescent="0.2">
      <c r="A30" s="276"/>
      <c r="B30" s="1"/>
      <c r="C30" s="35"/>
      <c r="D30" s="39">
        <v>2</v>
      </c>
      <c r="E30" s="97">
        <f t="shared" ref="E30:E93" si="1">IF(OR(E29="",E29=$G$15),"",MAX($G$15,IF(LEFT($G$23)="M",DATE(YEAR(F30),MONTH(F30),1),DATE(YEAR(E29)-1,$K$37,$L$37))))</f>
        <v>40848</v>
      </c>
      <c r="F30" s="98">
        <f t="shared" ref="F30:F39" si="2">IF(OR(E29="",E29=$G$15),"",E29-1)</f>
        <v>40877</v>
      </c>
      <c r="G30" s="56"/>
      <c r="H30" s="175"/>
      <c r="I30" s="206">
        <f>ROUND(G30+H30,2)</f>
        <v>0</v>
      </c>
      <c r="J30" s="1"/>
      <c r="K30" s="69"/>
      <c r="L30" s="1"/>
      <c r="M30" s="39">
        <v>2</v>
      </c>
      <c r="N30" s="266"/>
      <c r="O30" s="266"/>
      <c r="P30" s="266"/>
      <c r="Q30" s="266"/>
      <c r="R30" s="266"/>
      <c r="S30" s="266"/>
      <c r="T30" s="266"/>
      <c r="U30" s="266"/>
      <c r="V30" s="266"/>
      <c r="W30" s="266"/>
    </row>
    <row r="31" spans="1:23" ht="12.75" customHeight="1" x14ac:dyDescent="0.2">
      <c r="A31" s="1"/>
      <c r="B31" s="1"/>
      <c r="C31" s="35"/>
      <c r="D31" s="39">
        <v>3</v>
      </c>
      <c r="E31" s="97">
        <f t="shared" si="1"/>
        <v>40817</v>
      </c>
      <c r="F31" s="98">
        <f t="shared" si="2"/>
        <v>40847</v>
      </c>
      <c r="G31" s="56"/>
      <c r="H31" s="175"/>
      <c r="I31" s="206">
        <f t="shared" si="0"/>
        <v>0</v>
      </c>
      <c r="J31" s="1"/>
      <c r="K31" s="69"/>
      <c r="L31" s="1"/>
      <c r="M31" s="39">
        <v>3</v>
      </c>
      <c r="N31" s="266"/>
      <c r="O31" s="266"/>
      <c r="P31" s="266"/>
      <c r="Q31" s="266"/>
      <c r="R31" s="266"/>
      <c r="S31" s="266"/>
      <c r="T31" s="266"/>
      <c r="U31" s="266"/>
      <c r="V31" s="266"/>
      <c r="W31" s="266"/>
    </row>
    <row r="32" spans="1:23" ht="12.75" customHeight="1" x14ac:dyDescent="0.2">
      <c r="A32" s="1"/>
      <c r="B32" s="1"/>
      <c r="C32" s="35"/>
      <c r="D32" s="39">
        <v>4</v>
      </c>
      <c r="E32" s="97">
        <f t="shared" si="1"/>
        <v>40787</v>
      </c>
      <c r="F32" s="98">
        <f t="shared" si="2"/>
        <v>40816</v>
      </c>
      <c r="G32" s="56"/>
      <c r="H32" s="175"/>
      <c r="I32" s="206">
        <f t="shared" si="0"/>
        <v>0</v>
      </c>
      <c r="J32" s="1"/>
      <c r="K32" s="1"/>
      <c r="L32" s="1"/>
      <c r="M32" s="39">
        <v>4</v>
      </c>
      <c r="N32" s="266"/>
      <c r="O32" s="266"/>
      <c r="P32" s="266"/>
      <c r="Q32" s="266"/>
      <c r="R32" s="266"/>
      <c r="S32" s="266"/>
      <c r="T32" s="266"/>
      <c r="U32" s="266"/>
      <c r="V32" s="266"/>
      <c r="W32" s="266"/>
    </row>
    <row r="33" spans="1:23" ht="12.75" customHeight="1" x14ac:dyDescent="0.2">
      <c r="A33" s="1"/>
      <c r="B33" s="1"/>
      <c r="C33" s="35"/>
      <c r="D33" s="39">
        <v>5</v>
      </c>
      <c r="E33" s="97">
        <f t="shared" si="1"/>
        <v>40756</v>
      </c>
      <c r="F33" s="98">
        <f t="shared" si="2"/>
        <v>40786</v>
      </c>
      <c r="G33" s="56"/>
      <c r="H33" s="175"/>
      <c r="I33" s="206">
        <f t="shared" si="0"/>
        <v>0</v>
      </c>
      <c r="J33" s="1"/>
      <c r="K33" s="130">
        <f ca="1">Pay_Calculation!C13</f>
        <v>40544</v>
      </c>
      <c r="L33" s="130">
        <f ca="1">Pay_Calculation!E13</f>
        <v>40908</v>
      </c>
      <c r="M33" s="39">
        <v>5</v>
      </c>
      <c r="N33" s="266"/>
      <c r="O33" s="266"/>
      <c r="P33" s="266"/>
      <c r="Q33" s="266"/>
      <c r="R33" s="266"/>
      <c r="S33" s="266"/>
      <c r="T33" s="266"/>
      <c r="U33" s="266"/>
      <c r="V33" s="266"/>
      <c r="W33" s="266"/>
    </row>
    <row r="34" spans="1:23" ht="12.75" customHeight="1" x14ac:dyDescent="0.2">
      <c r="A34" s="1"/>
      <c r="B34" s="1"/>
      <c r="C34" s="35"/>
      <c r="D34" s="39">
        <v>6</v>
      </c>
      <c r="E34" s="97">
        <f t="shared" si="1"/>
        <v>40725</v>
      </c>
      <c r="F34" s="98">
        <f t="shared" si="2"/>
        <v>40755</v>
      </c>
      <c r="G34" s="56"/>
      <c r="H34" s="175"/>
      <c r="I34" s="206">
        <f t="shared" si="0"/>
        <v>0</v>
      </c>
      <c r="J34" s="165"/>
      <c r="K34" s="130">
        <f ca="1">Pay_Calculation!C14</f>
        <v>40179</v>
      </c>
      <c r="L34" s="130">
        <f ca="1">Pay_Calculation!E14</f>
        <v>40543</v>
      </c>
      <c r="M34" s="39">
        <v>6</v>
      </c>
      <c r="N34" s="266"/>
      <c r="O34" s="266"/>
      <c r="P34" s="266"/>
      <c r="Q34" s="266"/>
      <c r="R34" s="266"/>
      <c r="S34" s="266"/>
      <c r="T34" s="266"/>
      <c r="U34" s="266"/>
      <c r="V34" s="266"/>
      <c r="W34" s="266"/>
    </row>
    <row r="35" spans="1:23" ht="12.75" customHeight="1" x14ac:dyDescent="0.2">
      <c r="A35" s="1"/>
      <c r="B35" s="1"/>
      <c r="C35" s="35"/>
      <c r="D35" s="39">
        <v>7</v>
      </c>
      <c r="E35" s="97">
        <f t="shared" si="1"/>
        <v>40695</v>
      </c>
      <c r="F35" s="98">
        <f t="shared" si="2"/>
        <v>40724</v>
      </c>
      <c r="G35" s="56"/>
      <c r="H35" s="175"/>
      <c r="I35" s="206">
        <f t="shared" si="0"/>
        <v>0</v>
      </c>
      <c r="J35" s="1"/>
      <c r="K35" s="130">
        <f ca="1">Pay_Calculation!C15</f>
        <v>39814</v>
      </c>
      <c r="L35" s="130">
        <f ca="1">Pay_Calculation!E15</f>
        <v>40178</v>
      </c>
      <c r="M35" s="39">
        <v>7</v>
      </c>
      <c r="N35" s="266"/>
      <c r="O35" s="266"/>
      <c r="P35" s="266"/>
      <c r="Q35" s="266"/>
      <c r="R35" s="266"/>
      <c r="S35" s="266"/>
      <c r="T35" s="266"/>
      <c r="U35" s="266"/>
      <c r="V35" s="266"/>
      <c r="W35" s="266"/>
    </row>
    <row r="36" spans="1:23" ht="12.75" customHeight="1" x14ac:dyDescent="0.2">
      <c r="A36" s="1"/>
      <c r="B36" s="1"/>
      <c r="C36" s="35"/>
      <c r="D36" s="39">
        <v>8</v>
      </c>
      <c r="E36" s="97">
        <f t="shared" si="1"/>
        <v>40664</v>
      </c>
      <c r="F36" s="98">
        <f t="shared" si="2"/>
        <v>40694</v>
      </c>
      <c r="G36" s="56"/>
      <c r="H36" s="175"/>
      <c r="I36" s="206">
        <f t="shared" si="0"/>
        <v>0</v>
      </c>
      <c r="J36" s="1"/>
      <c r="K36" s="1">
        <f>IF(G24="",7,MONTH(G24))</f>
        <v>7</v>
      </c>
      <c r="L36" s="1">
        <f>IF(G24="",1,DAY(G24))</f>
        <v>1</v>
      </c>
      <c r="M36" s="39">
        <v>8</v>
      </c>
      <c r="N36" s="266"/>
      <c r="O36" s="266"/>
      <c r="P36" s="266"/>
      <c r="Q36" s="266"/>
      <c r="R36" s="266"/>
      <c r="S36" s="266"/>
      <c r="T36" s="266"/>
      <c r="U36" s="266"/>
      <c r="V36" s="266"/>
      <c r="W36" s="266"/>
    </row>
    <row r="37" spans="1:23" ht="12.75" customHeight="1" x14ac:dyDescent="0.2">
      <c r="A37" s="1"/>
      <c r="B37" s="1"/>
      <c r="C37" s="35"/>
      <c r="D37" s="39">
        <v>9</v>
      </c>
      <c r="E37" s="97">
        <f t="shared" si="1"/>
        <v>40634</v>
      </c>
      <c r="F37" s="98">
        <f t="shared" si="2"/>
        <v>40663</v>
      </c>
      <c r="G37" s="56"/>
      <c r="H37" s="175"/>
      <c r="I37" s="206">
        <f t="shared" si="0"/>
        <v>0</v>
      </c>
      <c r="J37" s="1"/>
      <c r="K37" s="70">
        <f>IF(OR(K36&lt;1,K36&gt;12),7,K36)</f>
        <v>7</v>
      </c>
      <c r="L37" s="70">
        <f>IF(OR(L36&lt;1,L36&gt;31),1,L36)</f>
        <v>1</v>
      </c>
      <c r="M37" s="39">
        <v>9</v>
      </c>
      <c r="N37" s="266"/>
      <c r="O37" s="266"/>
      <c r="P37" s="266"/>
      <c r="Q37" s="266"/>
      <c r="R37" s="266"/>
      <c r="S37" s="266"/>
      <c r="T37" s="266"/>
      <c r="U37" s="266"/>
      <c r="V37" s="266"/>
      <c r="W37" s="266"/>
    </row>
    <row r="38" spans="1:23" ht="12.75" customHeight="1" x14ac:dyDescent="0.2">
      <c r="A38" s="1"/>
      <c r="B38" s="1"/>
      <c r="C38" s="35"/>
      <c r="D38" s="39">
        <v>10</v>
      </c>
      <c r="E38" s="97">
        <f t="shared" si="1"/>
        <v>40603</v>
      </c>
      <c r="F38" s="98">
        <f t="shared" si="2"/>
        <v>40633</v>
      </c>
      <c r="G38" s="56"/>
      <c r="H38" s="175"/>
      <c r="I38" s="206">
        <f t="shared" si="0"/>
        <v>0</v>
      </c>
      <c r="J38" s="1"/>
      <c r="K38" s="1"/>
      <c r="L38" s="130">
        <f>DATE(YEAR(G17),K37,L37)</f>
        <v>183</v>
      </c>
      <c r="M38" s="39">
        <v>10</v>
      </c>
      <c r="N38" s="266"/>
      <c r="O38" s="266"/>
      <c r="P38" s="266"/>
      <c r="Q38" s="266"/>
      <c r="R38" s="266"/>
      <c r="S38" s="266"/>
      <c r="T38" s="266"/>
      <c r="U38" s="266"/>
      <c r="V38" s="266"/>
      <c r="W38" s="266"/>
    </row>
    <row r="39" spans="1:23" ht="12.75" customHeight="1" x14ac:dyDescent="0.2">
      <c r="A39" s="1"/>
      <c r="B39" s="1"/>
      <c r="C39" s="35"/>
      <c r="D39" s="39">
        <v>11</v>
      </c>
      <c r="E39" s="97">
        <f t="shared" si="1"/>
        <v>40575</v>
      </c>
      <c r="F39" s="98">
        <f t="shared" si="2"/>
        <v>40602</v>
      </c>
      <c r="G39" s="56"/>
      <c r="H39" s="175"/>
      <c r="I39" s="206">
        <f t="shared" si="0"/>
        <v>0</v>
      </c>
      <c r="J39" s="69"/>
      <c r="K39" s="290"/>
      <c r="L39" s="1"/>
      <c r="M39" s="39">
        <v>11</v>
      </c>
      <c r="N39" s="266"/>
      <c r="O39" s="266"/>
      <c r="P39" s="266"/>
      <c r="Q39" s="266"/>
      <c r="R39" s="266"/>
      <c r="S39" s="266"/>
      <c r="T39" s="266"/>
      <c r="U39" s="266"/>
      <c r="V39" s="266"/>
      <c r="W39" s="266"/>
    </row>
    <row r="40" spans="1:23" ht="12.75" customHeight="1" x14ac:dyDescent="0.2">
      <c r="A40" s="1"/>
      <c r="B40" s="1"/>
      <c r="C40" s="35"/>
      <c r="D40" s="39">
        <v>12</v>
      </c>
      <c r="E40" s="97">
        <f t="shared" si="1"/>
        <v>40544</v>
      </c>
      <c r="F40" s="98">
        <f t="shared" ref="F40:F103" si="3">IF(OR(E39="",E39=$G$15),"",E39-1)</f>
        <v>40574</v>
      </c>
      <c r="G40" s="56"/>
      <c r="H40" s="175"/>
      <c r="I40" s="206">
        <f t="shared" si="0"/>
        <v>0</v>
      </c>
      <c r="J40" s="1"/>
      <c r="K40" s="1"/>
      <c r="L40" s="1"/>
      <c r="M40" s="39">
        <v>12</v>
      </c>
      <c r="N40" s="266"/>
      <c r="O40" s="266"/>
      <c r="P40" s="266"/>
      <c r="Q40" s="266"/>
      <c r="R40" s="266"/>
      <c r="S40" s="266"/>
      <c r="T40" s="266"/>
      <c r="U40" s="266"/>
      <c r="V40" s="266"/>
      <c r="W40" s="266"/>
    </row>
    <row r="41" spans="1:23" ht="12.75" customHeight="1" x14ac:dyDescent="0.2">
      <c r="A41" s="1"/>
      <c r="B41" s="1"/>
      <c r="C41" s="35"/>
      <c r="D41" s="39">
        <v>13</v>
      </c>
      <c r="E41" s="97">
        <f t="shared" si="1"/>
        <v>40513</v>
      </c>
      <c r="F41" s="98">
        <f t="shared" si="3"/>
        <v>40543</v>
      </c>
      <c r="G41" s="56"/>
      <c r="H41" s="175"/>
      <c r="I41" s="206">
        <f>ROUND(G41+H41,2)</f>
        <v>0</v>
      </c>
      <c r="J41" s="1"/>
      <c r="K41" s="1"/>
      <c r="L41" s="1"/>
      <c r="M41" s="39">
        <v>13</v>
      </c>
      <c r="N41" s="266"/>
      <c r="O41" s="266"/>
      <c r="P41" s="266"/>
      <c r="Q41" s="266"/>
      <c r="R41" s="266"/>
      <c r="S41" s="266"/>
      <c r="T41" s="266"/>
      <c r="U41" s="266"/>
      <c r="V41" s="266"/>
      <c r="W41" s="266"/>
    </row>
    <row r="42" spans="1:23" ht="12.75" customHeight="1" x14ac:dyDescent="0.2">
      <c r="A42" s="1"/>
      <c r="B42" s="1"/>
      <c r="C42" s="35"/>
      <c r="D42" s="39">
        <v>14</v>
      </c>
      <c r="E42" s="97">
        <f t="shared" si="1"/>
        <v>40483</v>
      </c>
      <c r="F42" s="98">
        <f t="shared" si="3"/>
        <v>40512</v>
      </c>
      <c r="G42" s="56"/>
      <c r="H42" s="175"/>
      <c r="I42" s="206">
        <f t="shared" si="0"/>
        <v>0</v>
      </c>
      <c r="J42" s="1"/>
      <c r="K42" s="1"/>
      <c r="L42" s="1"/>
      <c r="M42" s="39">
        <v>14</v>
      </c>
      <c r="N42" s="266"/>
      <c r="O42" s="266"/>
      <c r="P42" s="266"/>
      <c r="Q42" s="266"/>
      <c r="R42" s="266"/>
      <c r="S42" s="266"/>
      <c r="T42" s="266"/>
      <c r="U42" s="266"/>
      <c r="V42" s="266"/>
      <c r="W42" s="266"/>
    </row>
    <row r="43" spans="1:23" ht="12.75" customHeight="1" x14ac:dyDescent="0.2">
      <c r="A43" s="1"/>
      <c r="B43" s="1"/>
      <c r="C43" s="35"/>
      <c r="D43" s="39">
        <v>15</v>
      </c>
      <c r="E43" s="97">
        <f t="shared" si="1"/>
        <v>40452</v>
      </c>
      <c r="F43" s="98">
        <f t="shared" si="3"/>
        <v>40482</v>
      </c>
      <c r="G43" s="56"/>
      <c r="H43" s="175"/>
      <c r="I43" s="206">
        <f t="shared" si="0"/>
        <v>0</v>
      </c>
      <c r="J43" s="1"/>
      <c r="K43" s="1"/>
      <c r="L43" s="1"/>
      <c r="M43" s="39">
        <v>15</v>
      </c>
      <c r="N43" s="266"/>
      <c r="O43" s="266"/>
      <c r="P43" s="266"/>
      <c r="Q43" s="266"/>
      <c r="R43" s="266"/>
      <c r="S43" s="266"/>
      <c r="T43" s="266"/>
      <c r="U43" s="266"/>
      <c r="V43" s="266"/>
      <c r="W43" s="266"/>
    </row>
    <row r="44" spans="1:23" ht="12.75" customHeight="1" x14ac:dyDescent="0.2">
      <c r="A44" s="1"/>
      <c r="B44" s="1"/>
      <c r="C44" s="35"/>
      <c r="D44" s="39">
        <v>16</v>
      </c>
      <c r="E44" s="97">
        <f t="shared" si="1"/>
        <v>40422</v>
      </c>
      <c r="F44" s="98">
        <f t="shared" si="3"/>
        <v>40451</v>
      </c>
      <c r="G44" s="56"/>
      <c r="H44" s="175"/>
      <c r="I44" s="206">
        <f t="shared" si="0"/>
        <v>0</v>
      </c>
      <c r="J44" s="69"/>
      <c r="K44" s="1"/>
      <c r="L44" s="1"/>
      <c r="M44" s="39">
        <v>16</v>
      </c>
      <c r="N44" s="266"/>
      <c r="O44" s="266"/>
      <c r="P44" s="266"/>
      <c r="Q44" s="266"/>
      <c r="R44" s="266"/>
      <c r="S44" s="266"/>
      <c r="T44" s="266"/>
      <c r="U44" s="266"/>
      <c r="V44" s="266"/>
      <c r="W44" s="266"/>
    </row>
    <row r="45" spans="1:23" ht="12.75" customHeight="1" x14ac:dyDescent="0.2">
      <c r="A45" s="1"/>
      <c r="B45" s="1"/>
      <c r="C45" s="35"/>
      <c r="D45" s="39">
        <v>17</v>
      </c>
      <c r="E45" s="97">
        <f t="shared" si="1"/>
        <v>40391</v>
      </c>
      <c r="F45" s="98">
        <f t="shared" si="3"/>
        <v>40421</v>
      </c>
      <c r="G45" s="56"/>
      <c r="H45" s="175"/>
      <c r="I45" s="206">
        <f t="shared" si="0"/>
        <v>0</v>
      </c>
      <c r="J45" s="1"/>
      <c r="K45" s="1"/>
      <c r="L45" s="1"/>
      <c r="M45" s="39">
        <v>17</v>
      </c>
      <c r="N45" s="266"/>
      <c r="O45" s="266"/>
      <c r="P45" s="266"/>
      <c r="Q45" s="266"/>
      <c r="R45" s="266"/>
      <c r="S45" s="266"/>
      <c r="T45" s="266"/>
      <c r="U45" s="266"/>
      <c r="V45" s="266"/>
      <c r="W45" s="266"/>
    </row>
    <row r="46" spans="1:23" ht="12.75" customHeight="1" x14ac:dyDescent="0.2">
      <c r="A46" s="1"/>
      <c r="B46" s="1"/>
      <c r="C46" s="35"/>
      <c r="D46" s="39">
        <v>18</v>
      </c>
      <c r="E46" s="97">
        <f t="shared" si="1"/>
        <v>40360</v>
      </c>
      <c r="F46" s="98">
        <f t="shared" si="3"/>
        <v>40390</v>
      </c>
      <c r="G46" s="56"/>
      <c r="H46" s="175"/>
      <c r="I46" s="206">
        <f t="shared" si="0"/>
        <v>0</v>
      </c>
      <c r="J46" s="1"/>
      <c r="K46" s="1"/>
      <c r="L46" s="1"/>
      <c r="M46" s="39">
        <v>18</v>
      </c>
      <c r="N46" s="266"/>
      <c r="O46" s="266"/>
      <c r="P46" s="266"/>
      <c r="Q46" s="266"/>
      <c r="R46" s="266"/>
      <c r="S46" s="266"/>
      <c r="T46" s="266"/>
      <c r="U46" s="266"/>
      <c r="V46" s="266"/>
      <c r="W46" s="266"/>
    </row>
    <row r="47" spans="1:23" ht="12.75" customHeight="1" x14ac:dyDescent="0.2">
      <c r="A47" s="1"/>
      <c r="B47" s="1"/>
      <c r="C47" s="35"/>
      <c r="D47" s="39">
        <v>19</v>
      </c>
      <c r="E47" s="97">
        <f t="shared" si="1"/>
        <v>40330</v>
      </c>
      <c r="F47" s="98">
        <f t="shared" si="3"/>
        <v>40359</v>
      </c>
      <c r="G47" s="56"/>
      <c r="H47" s="175"/>
      <c r="I47" s="206">
        <f t="shared" si="0"/>
        <v>0</v>
      </c>
      <c r="J47" s="1"/>
      <c r="K47" s="1"/>
      <c r="L47" s="1"/>
      <c r="M47" s="39">
        <v>19</v>
      </c>
      <c r="N47" s="266"/>
      <c r="O47" s="266"/>
      <c r="P47" s="266"/>
      <c r="Q47" s="266"/>
      <c r="R47" s="266"/>
      <c r="S47" s="266"/>
      <c r="T47" s="266"/>
      <c r="U47" s="266"/>
      <c r="V47" s="266"/>
      <c r="W47" s="266"/>
    </row>
    <row r="48" spans="1:23" ht="12.75" customHeight="1" x14ac:dyDescent="0.2">
      <c r="A48" s="1"/>
      <c r="B48" s="1"/>
      <c r="C48" s="35"/>
      <c r="D48" s="39">
        <v>20</v>
      </c>
      <c r="E48" s="97">
        <f t="shared" si="1"/>
        <v>40299</v>
      </c>
      <c r="F48" s="98">
        <f t="shared" si="3"/>
        <v>40329</v>
      </c>
      <c r="G48" s="56"/>
      <c r="H48" s="175"/>
      <c r="I48" s="206">
        <f t="shared" si="0"/>
        <v>0</v>
      </c>
      <c r="J48" s="1"/>
      <c r="K48" s="1"/>
      <c r="L48" s="1"/>
      <c r="M48" s="39">
        <v>20</v>
      </c>
      <c r="N48" s="266"/>
      <c r="O48" s="266"/>
      <c r="P48" s="266"/>
      <c r="Q48" s="266"/>
      <c r="R48" s="266"/>
      <c r="S48" s="266"/>
      <c r="T48" s="266"/>
      <c r="U48" s="266"/>
      <c r="V48" s="266"/>
      <c r="W48" s="266"/>
    </row>
    <row r="49" spans="1:23" ht="12.75" customHeight="1" x14ac:dyDescent="0.2">
      <c r="A49" s="1"/>
      <c r="B49" s="1"/>
      <c r="C49" s="35"/>
      <c r="D49" s="39">
        <v>21</v>
      </c>
      <c r="E49" s="97">
        <f t="shared" si="1"/>
        <v>40269</v>
      </c>
      <c r="F49" s="98">
        <f t="shared" si="3"/>
        <v>40298</v>
      </c>
      <c r="G49" s="56"/>
      <c r="H49" s="175"/>
      <c r="I49" s="206">
        <f t="shared" si="0"/>
        <v>0</v>
      </c>
      <c r="J49" s="1"/>
      <c r="K49" s="1"/>
      <c r="L49" s="1"/>
      <c r="M49" s="39">
        <v>21</v>
      </c>
      <c r="N49" s="266"/>
      <c r="O49" s="266"/>
      <c r="P49" s="266"/>
      <c r="Q49" s="266"/>
      <c r="R49" s="266"/>
      <c r="S49" s="266"/>
      <c r="T49" s="266"/>
      <c r="U49" s="266"/>
      <c r="V49" s="266"/>
      <c r="W49" s="266"/>
    </row>
    <row r="50" spans="1:23" ht="12.75" customHeight="1" x14ac:dyDescent="0.2">
      <c r="A50" s="1"/>
      <c r="B50" s="1"/>
      <c r="C50" s="35"/>
      <c r="D50" s="39">
        <v>22</v>
      </c>
      <c r="E50" s="97">
        <f t="shared" si="1"/>
        <v>40238</v>
      </c>
      <c r="F50" s="98">
        <f t="shared" si="3"/>
        <v>40268</v>
      </c>
      <c r="G50" s="56"/>
      <c r="H50" s="175"/>
      <c r="I50" s="206">
        <f t="shared" si="0"/>
        <v>0</v>
      </c>
      <c r="J50" s="1"/>
      <c r="K50" s="1"/>
      <c r="L50" s="1"/>
      <c r="M50" s="39">
        <v>22</v>
      </c>
      <c r="N50" s="266"/>
      <c r="O50" s="266"/>
      <c r="P50" s="266"/>
      <c r="Q50" s="266"/>
      <c r="R50" s="266"/>
      <c r="S50" s="266"/>
      <c r="T50" s="266"/>
      <c r="U50" s="266"/>
      <c r="V50" s="266"/>
      <c r="W50" s="266"/>
    </row>
    <row r="51" spans="1:23" ht="12.75" customHeight="1" x14ac:dyDescent="0.2">
      <c r="A51" s="1"/>
      <c r="B51" s="1"/>
      <c r="C51" s="35"/>
      <c r="D51" s="39">
        <v>23</v>
      </c>
      <c r="E51" s="97">
        <f t="shared" si="1"/>
        <v>40210</v>
      </c>
      <c r="F51" s="98">
        <f t="shared" si="3"/>
        <v>40237</v>
      </c>
      <c r="G51" s="56"/>
      <c r="H51" s="175"/>
      <c r="I51" s="206">
        <f t="shared" si="0"/>
        <v>0</v>
      </c>
      <c r="J51" s="1"/>
      <c r="K51" s="1"/>
      <c r="L51" s="1"/>
      <c r="M51" s="39">
        <v>23</v>
      </c>
      <c r="N51" s="266"/>
      <c r="O51" s="266"/>
      <c r="P51" s="266"/>
      <c r="Q51" s="266"/>
      <c r="R51" s="266"/>
      <c r="S51" s="266"/>
      <c r="T51" s="266"/>
      <c r="U51" s="266"/>
      <c r="V51" s="266"/>
      <c r="W51" s="266"/>
    </row>
    <row r="52" spans="1:23" ht="12.75" customHeight="1" x14ac:dyDescent="0.2">
      <c r="A52" s="1"/>
      <c r="B52" s="1"/>
      <c r="C52" s="35"/>
      <c r="D52" s="39">
        <v>24</v>
      </c>
      <c r="E52" s="97">
        <f t="shared" si="1"/>
        <v>40179</v>
      </c>
      <c r="F52" s="98">
        <f t="shared" si="3"/>
        <v>40209</v>
      </c>
      <c r="G52" s="56"/>
      <c r="H52" s="175"/>
      <c r="I52" s="206">
        <f t="shared" si="0"/>
        <v>0</v>
      </c>
      <c r="J52" s="1"/>
      <c r="K52" s="1"/>
      <c r="L52" s="1"/>
      <c r="M52" s="39">
        <v>24</v>
      </c>
      <c r="N52" s="266"/>
      <c r="O52" s="266"/>
      <c r="P52" s="266"/>
      <c r="Q52" s="266"/>
      <c r="R52" s="266"/>
      <c r="S52" s="266"/>
      <c r="T52" s="266"/>
      <c r="U52" s="266"/>
      <c r="V52" s="266"/>
      <c r="W52" s="266"/>
    </row>
    <row r="53" spans="1:23" ht="12.75" customHeight="1" x14ac:dyDescent="0.2">
      <c r="A53" s="1"/>
      <c r="B53" s="1"/>
      <c r="C53" s="35"/>
      <c r="D53" s="39">
        <v>25</v>
      </c>
      <c r="E53" s="97">
        <f t="shared" si="1"/>
        <v>40148</v>
      </c>
      <c r="F53" s="98">
        <f t="shared" si="3"/>
        <v>40178</v>
      </c>
      <c r="G53" s="56"/>
      <c r="H53" s="175"/>
      <c r="I53" s="206">
        <f t="shared" si="0"/>
        <v>0</v>
      </c>
      <c r="J53" s="1"/>
      <c r="K53" s="1"/>
      <c r="L53" s="1"/>
      <c r="M53" s="39">
        <v>25</v>
      </c>
      <c r="N53" s="266"/>
      <c r="O53" s="266"/>
      <c r="P53" s="266"/>
      <c r="Q53" s="266"/>
      <c r="R53" s="266"/>
      <c r="S53" s="266"/>
      <c r="T53" s="266"/>
      <c r="U53" s="266"/>
      <c r="V53" s="266"/>
      <c r="W53" s="266"/>
    </row>
    <row r="54" spans="1:23" ht="12.75" customHeight="1" x14ac:dyDescent="0.2">
      <c r="A54" s="1"/>
      <c r="B54" s="1"/>
      <c r="C54" s="35"/>
      <c r="D54" s="39">
        <v>26</v>
      </c>
      <c r="E54" s="97">
        <f t="shared" si="1"/>
        <v>40118</v>
      </c>
      <c r="F54" s="98">
        <f t="shared" si="3"/>
        <v>40147</v>
      </c>
      <c r="G54" s="56"/>
      <c r="H54" s="175"/>
      <c r="I54" s="206">
        <f t="shared" si="0"/>
        <v>0</v>
      </c>
      <c r="J54" s="1"/>
      <c r="K54" s="1"/>
      <c r="L54" s="1"/>
      <c r="M54" s="39">
        <v>26</v>
      </c>
      <c r="N54" s="266"/>
      <c r="O54" s="266"/>
      <c r="P54" s="266"/>
      <c r="Q54" s="266"/>
      <c r="R54" s="266"/>
      <c r="S54" s="266"/>
      <c r="T54" s="266"/>
      <c r="U54" s="266"/>
      <c r="V54" s="266"/>
      <c r="W54" s="266"/>
    </row>
    <row r="55" spans="1:23" ht="12.75" customHeight="1" x14ac:dyDescent="0.2">
      <c r="A55" s="1"/>
      <c r="B55" s="1"/>
      <c r="C55" s="35"/>
      <c r="D55" s="39">
        <v>27</v>
      </c>
      <c r="E55" s="97">
        <f t="shared" si="1"/>
        <v>40087</v>
      </c>
      <c r="F55" s="98">
        <f t="shared" si="3"/>
        <v>40117</v>
      </c>
      <c r="G55" s="56"/>
      <c r="H55" s="175"/>
      <c r="I55" s="206">
        <f t="shared" si="0"/>
        <v>0</v>
      </c>
      <c r="J55" s="1"/>
      <c r="K55" s="1"/>
      <c r="L55" s="1"/>
      <c r="M55" s="39">
        <v>27</v>
      </c>
      <c r="N55" s="266"/>
      <c r="O55" s="266"/>
      <c r="P55" s="266"/>
      <c r="Q55" s="266"/>
      <c r="R55" s="266"/>
      <c r="S55" s="266"/>
      <c r="T55" s="266"/>
      <c r="U55" s="266"/>
      <c r="V55" s="266"/>
      <c r="W55" s="266"/>
    </row>
    <row r="56" spans="1:23" ht="12.75" customHeight="1" x14ac:dyDescent="0.2">
      <c r="A56" s="1"/>
      <c r="B56" s="1"/>
      <c r="C56" s="35"/>
      <c r="D56" s="39">
        <v>28</v>
      </c>
      <c r="E56" s="97">
        <f t="shared" si="1"/>
        <v>40057</v>
      </c>
      <c r="F56" s="98">
        <f t="shared" si="3"/>
        <v>40086</v>
      </c>
      <c r="G56" s="56"/>
      <c r="H56" s="175"/>
      <c r="I56" s="206">
        <f t="shared" si="0"/>
        <v>0</v>
      </c>
      <c r="J56" s="1"/>
      <c r="K56" s="1"/>
      <c r="L56" s="1"/>
      <c r="M56" s="39">
        <v>28</v>
      </c>
      <c r="N56" s="266"/>
      <c r="O56" s="266"/>
      <c r="P56" s="266"/>
      <c r="Q56" s="266"/>
      <c r="R56" s="266"/>
      <c r="S56" s="266"/>
      <c r="T56" s="266"/>
      <c r="U56" s="266"/>
      <c r="V56" s="266"/>
      <c r="W56" s="266"/>
    </row>
    <row r="57" spans="1:23" ht="12.75" customHeight="1" x14ac:dyDescent="0.2">
      <c r="A57" s="1"/>
      <c r="B57" s="1"/>
      <c r="C57" s="35"/>
      <c r="D57" s="39">
        <v>29</v>
      </c>
      <c r="E57" s="97">
        <f t="shared" si="1"/>
        <v>40026</v>
      </c>
      <c r="F57" s="98">
        <f t="shared" si="3"/>
        <v>40056</v>
      </c>
      <c r="G57" s="56"/>
      <c r="H57" s="175"/>
      <c r="I57" s="206">
        <f t="shared" si="0"/>
        <v>0</v>
      </c>
      <c r="J57" s="1"/>
      <c r="K57" s="1"/>
      <c r="L57" s="1"/>
      <c r="M57" s="39">
        <v>29</v>
      </c>
      <c r="N57" s="266"/>
      <c r="O57" s="266"/>
      <c r="P57" s="266"/>
      <c r="Q57" s="266"/>
      <c r="R57" s="266"/>
      <c r="S57" s="266"/>
      <c r="T57" s="266"/>
      <c r="U57" s="266"/>
      <c r="V57" s="266"/>
      <c r="W57" s="266"/>
    </row>
    <row r="58" spans="1:23" ht="12.75" customHeight="1" x14ac:dyDescent="0.2">
      <c r="A58" s="1"/>
      <c r="B58" s="44"/>
      <c r="C58" s="128"/>
      <c r="D58" s="39">
        <v>30</v>
      </c>
      <c r="E58" s="97">
        <f t="shared" si="1"/>
        <v>39995</v>
      </c>
      <c r="F58" s="98">
        <f t="shared" si="3"/>
        <v>40025</v>
      </c>
      <c r="G58" s="56"/>
      <c r="H58" s="175"/>
      <c r="I58" s="206">
        <f t="shared" si="0"/>
        <v>0</v>
      </c>
      <c r="J58" s="1"/>
      <c r="K58" s="1"/>
      <c r="L58" s="1"/>
      <c r="M58" s="39">
        <v>30</v>
      </c>
      <c r="N58" s="266"/>
      <c r="O58" s="266"/>
      <c r="P58" s="266"/>
      <c r="Q58" s="266"/>
      <c r="R58" s="266"/>
      <c r="S58" s="266"/>
      <c r="T58" s="266"/>
      <c r="U58" s="266"/>
      <c r="V58" s="266"/>
      <c r="W58" s="266"/>
    </row>
    <row r="59" spans="1:23" ht="12.75" customHeight="1" x14ac:dyDescent="0.2">
      <c r="A59" s="1"/>
      <c r="B59" s="1"/>
      <c r="C59" s="35"/>
      <c r="D59" s="39">
        <v>31</v>
      </c>
      <c r="E59" s="97">
        <f t="shared" si="1"/>
        <v>39965</v>
      </c>
      <c r="F59" s="98">
        <f t="shared" si="3"/>
        <v>39994</v>
      </c>
      <c r="G59" s="56"/>
      <c r="H59" s="175"/>
      <c r="I59" s="206">
        <f t="shared" si="0"/>
        <v>0</v>
      </c>
      <c r="J59" s="1"/>
      <c r="K59" s="1"/>
      <c r="L59" s="1"/>
      <c r="M59" s="39">
        <v>31</v>
      </c>
      <c r="N59" s="266"/>
      <c r="O59" s="266"/>
      <c r="P59" s="266"/>
      <c r="Q59" s="266"/>
      <c r="R59" s="266"/>
      <c r="S59" s="266"/>
      <c r="T59" s="266"/>
      <c r="U59" s="266"/>
      <c r="V59" s="266"/>
      <c r="W59" s="266"/>
    </row>
    <row r="60" spans="1:23" ht="12.75" customHeight="1" x14ac:dyDescent="0.2">
      <c r="A60" s="1"/>
      <c r="B60" s="1"/>
      <c r="C60" s="35"/>
      <c r="D60" s="39">
        <v>32</v>
      </c>
      <c r="E60" s="97">
        <f t="shared" si="1"/>
        <v>39934</v>
      </c>
      <c r="F60" s="98">
        <f t="shared" si="3"/>
        <v>39964</v>
      </c>
      <c r="G60" s="56"/>
      <c r="H60" s="175"/>
      <c r="I60" s="206">
        <f t="shared" si="0"/>
        <v>0</v>
      </c>
      <c r="J60" s="1"/>
      <c r="K60" s="1"/>
      <c r="L60" s="1"/>
      <c r="M60" s="39">
        <v>32</v>
      </c>
      <c r="N60" s="266"/>
      <c r="O60" s="266"/>
      <c r="P60" s="266"/>
      <c r="Q60" s="266"/>
      <c r="R60" s="266"/>
      <c r="S60" s="266"/>
      <c r="T60" s="266"/>
      <c r="U60" s="266"/>
      <c r="V60" s="266"/>
      <c r="W60" s="266"/>
    </row>
    <row r="61" spans="1:23" ht="12.75" customHeight="1" x14ac:dyDescent="0.2">
      <c r="A61" s="1"/>
      <c r="B61" s="1"/>
      <c r="C61" s="35"/>
      <c r="D61" s="39">
        <v>33</v>
      </c>
      <c r="E61" s="97">
        <f t="shared" si="1"/>
        <v>39904</v>
      </c>
      <c r="F61" s="98">
        <f t="shared" si="3"/>
        <v>39933</v>
      </c>
      <c r="G61" s="56"/>
      <c r="H61" s="175"/>
      <c r="I61" s="206">
        <f t="shared" si="0"/>
        <v>0</v>
      </c>
      <c r="J61" s="1"/>
      <c r="K61" s="1"/>
      <c r="L61" s="1"/>
      <c r="M61" s="39">
        <v>33</v>
      </c>
      <c r="N61" s="266"/>
      <c r="O61" s="266"/>
      <c r="P61" s="266"/>
      <c r="Q61" s="266"/>
      <c r="R61" s="266"/>
      <c r="S61" s="266"/>
      <c r="T61" s="266"/>
      <c r="U61" s="266"/>
      <c r="V61" s="266"/>
      <c r="W61" s="266"/>
    </row>
    <row r="62" spans="1:23" ht="12.75" customHeight="1" x14ac:dyDescent="0.2">
      <c r="A62" s="1"/>
      <c r="B62" s="1"/>
      <c r="C62" s="35"/>
      <c r="D62" s="39">
        <v>34</v>
      </c>
      <c r="E62" s="97">
        <f t="shared" si="1"/>
        <v>39873</v>
      </c>
      <c r="F62" s="98">
        <f t="shared" si="3"/>
        <v>39903</v>
      </c>
      <c r="G62" s="56"/>
      <c r="H62" s="175"/>
      <c r="I62" s="206">
        <f t="shared" si="0"/>
        <v>0</v>
      </c>
      <c r="J62" s="1"/>
      <c r="K62" s="1"/>
      <c r="L62" s="1"/>
      <c r="M62" s="39">
        <v>34</v>
      </c>
      <c r="N62" s="266"/>
      <c r="O62" s="266"/>
      <c r="P62" s="266"/>
      <c r="Q62" s="266"/>
      <c r="R62" s="266"/>
      <c r="S62" s="266"/>
      <c r="T62" s="266"/>
      <c r="U62" s="266"/>
      <c r="V62" s="266"/>
      <c r="W62" s="266"/>
    </row>
    <row r="63" spans="1:23" ht="12.75" customHeight="1" x14ac:dyDescent="0.2">
      <c r="A63" s="1"/>
      <c r="B63" s="1"/>
      <c r="C63" s="35"/>
      <c r="D63" s="39">
        <v>35</v>
      </c>
      <c r="E63" s="97">
        <f t="shared" si="1"/>
        <v>39845</v>
      </c>
      <c r="F63" s="98">
        <f t="shared" si="3"/>
        <v>39872</v>
      </c>
      <c r="G63" s="56"/>
      <c r="H63" s="175"/>
      <c r="I63" s="206">
        <f t="shared" si="0"/>
        <v>0</v>
      </c>
      <c r="J63" s="1"/>
      <c r="K63" s="1"/>
      <c r="L63" s="1"/>
      <c r="M63" s="39">
        <v>35</v>
      </c>
      <c r="N63" s="266"/>
      <c r="O63" s="266"/>
      <c r="P63" s="266"/>
      <c r="Q63" s="266"/>
      <c r="R63" s="266"/>
      <c r="S63" s="266"/>
      <c r="T63" s="266"/>
      <c r="U63" s="266"/>
      <c r="V63" s="266"/>
      <c r="W63" s="266"/>
    </row>
    <row r="64" spans="1:23" ht="12.75" customHeight="1" x14ac:dyDescent="0.2">
      <c r="A64" s="1"/>
      <c r="B64" s="1"/>
      <c r="C64" s="35"/>
      <c r="D64" s="39">
        <v>36</v>
      </c>
      <c r="E64" s="97">
        <f t="shared" si="1"/>
        <v>39814</v>
      </c>
      <c r="F64" s="98">
        <f t="shared" si="3"/>
        <v>39844</v>
      </c>
      <c r="G64" s="56"/>
      <c r="H64" s="175"/>
      <c r="I64" s="206">
        <f t="shared" si="0"/>
        <v>0</v>
      </c>
      <c r="J64" s="1"/>
      <c r="K64" s="1"/>
      <c r="L64" s="1"/>
      <c r="M64" s="39">
        <v>36</v>
      </c>
      <c r="N64" s="266"/>
      <c r="O64" s="266"/>
      <c r="P64" s="266"/>
      <c r="Q64" s="266"/>
      <c r="R64" s="266"/>
      <c r="S64" s="266"/>
      <c r="T64" s="266"/>
      <c r="U64" s="266"/>
      <c r="V64" s="266"/>
      <c r="W64" s="266"/>
    </row>
    <row r="65" spans="1:23" ht="12.75" customHeight="1" x14ac:dyDescent="0.2">
      <c r="A65" s="1"/>
      <c r="B65" s="1"/>
      <c r="C65" s="35"/>
      <c r="D65" s="39">
        <v>37</v>
      </c>
      <c r="E65" s="97">
        <f t="shared" si="1"/>
        <v>39783</v>
      </c>
      <c r="F65" s="98">
        <f t="shared" si="3"/>
        <v>39813</v>
      </c>
      <c r="G65" s="56"/>
      <c r="H65" s="175"/>
      <c r="I65" s="206">
        <f t="shared" si="0"/>
        <v>0</v>
      </c>
      <c r="J65" s="1"/>
      <c r="K65" s="1"/>
      <c r="L65" s="1"/>
      <c r="M65" s="39">
        <v>37</v>
      </c>
      <c r="N65" s="266"/>
      <c r="O65" s="266"/>
      <c r="P65" s="266"/>
      <c r="Q65" s="266"/>
      <c r="R65" s="266"/>
      <c r="S65" s="266"/>
      <c r="T65" s="266"/>
      <c r="U65" s="266"/>
      <c r="V65" s="266"/>
      <c r="W65" s="266"/>
    </row>
    <row r="66" spans="1:23" ht="12.75" customHeight="1" x14ac:dyDescent="0.2">
      <c r="A66" s="1"/>
      <c r="B66" s="1"/>
      <c r="C66" s="35"/>
      <c r="D66" s="39">
        <v>38</v>
      </c>
      <c r="E66" s="97">
        <f t="shared" si="1"/>
        <v>39753</v>
      </c>
      <c r="F66" s="98">
        <f t="shared" si="3"/>
        <v>39782</v>
      </c>
      <c r="G66" s="56"/>
      <c r="H66" s="175"/>
      <c r="I66" s="206">
        <f t="shared" si="0"/>
        <v>0</v>
      </c>
      <c r="J66" s="1"/>
      <c r="K66" s="1"/>
      <c r="L66" s="1"/>
      <c r="M66" s="39">
        <v>38</v>
      </c>
      <c r="N66" s="266"/>
      <c r="O66" s="266"/>
      <c r="P66" s="266"/>
      <c r="Q66" s="266"/>
      <c r="R66" s="266"/>
      <c r="S66" s="266"/>
      <c r="T66" s="266"/>
      <c r="U66" s="266"/>
      <c r="V66" s="266"/>
      <c r="W66" s="266"/>
    </row>
    <row r="67" spans="1:23" ht="12.75" customHeight="1" x14ac:dyDescent="0.2">
      <c r="A67" s="1"/>
      <c r="B67" s="1"/>
      <c r="C67" s="35"/>
      <c r="D67" s="39">
        <v>39</v>
      </c>
      <c r="E67" s="97">
        <f t="shared" si="1"/>
        <v>39722</v>
      </c>
      <c r="F67" s="98">
        <f t="shared" si="3"/>
        <v>39752</v>
      </c>
      <c r="G67" s="56"/>
      <c r="H67" s="175"/>
      <c r="I67" s="206">
        <f t="shared" si="0"/>
        <v>0</v>
      </c>
      <c r="J67" s="1"/>
      <c r="K67" s="1"/>
      <c r="L67" s="1"/>
      <c r="M67" s="39">
        <v>39</v>
      </c>
      <c r="N67" s="266"/>
      <c r="O67" s="266"/>
      <c r="P67" s="266"/>
      <c r="Q67" s="266"/>
      <c r="R67" s="266"/>
      <c r="S67" s="266"/>
      <c r="T67" s="266"/>
      <c r="U67" s="266"/>
      <c r="V67" s="266"/>
      <c r="W67" s="266"/>
    </row>
    <row r="68" spans="1:23" ht="12.75" customHeight="1" x14ac:dyDescent="0.2">
      <c r="A68" s="1"/>
      <c r="B68" s="1"/>
      <c r="C68" s="35"/>
      <c r="D68" s="39">
        <v>40</v>
      </c>
      <c r="E68" s="97">
        <f t="shared" si="1"/>
        <v>39692</v>
      </c>
      <c r="F68" s="98">
        <f t="shared" si="3"/>
        <v>39721</v>
      </c>
      <c r="G68" s="56"/>
      <c r="H68" s="175"/>
      <c r="I68" s="206">
        <f t="shared" si="0"/>
        <v>0</v>
      </c>
      <c r="J68" s="1"/>
      <c r="K68" s="1"/>
      <c r="L68" s="1"/>
      <c r="M68" s="39">
        <v>40</v>
      </c>
      <c r="N68" s="266"/>
      <c r="O68" s="266"/>
      <c r="P68" s="266"/>
      <c r="Q68" s="266"/>
      <c r="R68" s="266"/>
      <c r="S68" s="266"/>
      <c r="T68" s="266"/>
      <c r="U68" s="266"/>
      <c r="V68" s="266"/>
      <c r="W68" s="266"/>
    </row>
    <row r="69" spans="1:23" ht="12.75" customHeight="1" x14ac:dyDescent="0.2">
      <c r="A69" s="1"/>
      <c r="B69" s="1"/>
      <c r="C69" s="35"/>
      <c r="D69" s="39">
        <v>41</v>
      </c>
      <c r="E69" s="97">
        <f t="shared" si="1"/>
        <v>39661</v>
      </c>
      <c r="F69" s="98">
        <f t="shared" si="3"/>
        <v>39691</v>
      </c>
      <c r="G69" s="56"/>
      <c r="H69" s="175"/>
      <c r="I69" s="206">
        <f t="shared" si="0"/>
        <v>0</v>
      </c>
      <c r="J69" s="1"/>
      <c r="K69" s="1"/>
      <c r="L69" s="1"/>
      <c r="M69" s="39">
        <v>41</v>
      </c>
      <c r="N69" s="266"/>
      <c r="O69" s="266"/>
      <c r="P69" s="266"/>
      <c r="Q69" s="266"/>
      <c r="R69" s="266"/>
      <c r="S69" s="266"/>
      <c r="T69" s="266"/>
      <c r="U69" s="266"/>
      <c r="V69" s="266"/>
      <c r="W69" s="266"/>
    </row>
    <row r="70" spans="1:23" ht="12.75" customHeight="1" x14ac:dyDescent="0.2">
      <c r="A70" s="1"/>
      <c r="B70" s="1"/>
      <c r="C70" s="35"/>
      <c r="D70" s="39">
        <v>42</v>
      </c>
      <c r="E70" s="97">
        <f t="shared" si="1"/>
        <v>39630</v>
      </c>
      <c r="F70" s="98">
        <f t="shared" si="3"/>
        <v>39660</v>
      </c>
      <c r="G70" s="56"/>
      <c r="H70" s="175"/>
      <c r="I70" s="206">
        <f t="shared" si="0"/>
        <v>0</v>
      </c>
      <c r="J70" s="1"/>
      <c r="K70" s="1"/>
      <c r="L70" s="1"/>
      <c r="M70" s="39">
        <v>42</v>
      </c>
      <c r="N70" s="266"/>
      <c r="O70" s="266"/>
      <c r="P70" s="266"/>
      <c r="Q70" s="266"/>
      <c r="R70" s="266"/>
      <c r="S70" s="266"/>
      <c r="T70" s="266"/>
      <c r="U70" s="266"/>
      <c r="V70" s="266"/>
      <c r="W70" s="266"/>
    </row>
    <row r="71" spans="1:23" ht="12.75" customHeight="1" x14ac:dyDescent="0.2">
      <c r="A71" s="1"/>
      <c r="B71" s="1"/>
      <c r="C71" s="35"/>
      <c r="D71" s="39">
        <v>43</v>
      </c>
      <c r="E71" s="97">
        <f t="shared" si="1"/>
        <v>39600</v>
      </c>
      <c r="F71" s="98">
        <f t="shared" si="3"/>
        <v>39629</v>
      </c>
      <c r="G71" s="56"/>
      <c r="H71" s="175"/>
      <c r="I71" s="206">
        <f t="shared" si="0"/>
        <v>0</v>
      </c>
      <c r="J71" s="1"/>
      <c r="K71" s="1"/>
      <c r="L71" s="1"/>
      <c r="M71" s="39">
        <v>43</v>
      </c>
      <c r="N71" s="266"/>
      <c r="O71" s="266"/>
      <c r="P71" s="266"/>
      <c r="Q71" s="266"/>
      <c r="R71" s="266"/>
      <c r="S71" s="266"/>
      <c r="T71" s="266"/>
      <c r="U71" s="266"/>
      <c r="V71" s="266"/>
      <c r="W71" s="266"/>
    </row>
    <row r="72" spans="1:23" ht="12.75" customHeight="1" x14ac:dyDescent="0.2">
      <c r="A72" s="1"/>
      <c r="B72" s="1"/>
      <c r="C72" s="35"/>
      <c r="D72" s="39">
        <v>44</v>
      </c>
      <c r="E72" s="97">
        <f t="shared" si="1"/>
        <v>39569</v>
      </c>
      <c r="F72" s="98">
        <f t="shared" si="3"/>
        <v>39599</v>
      </c>
      <c r="G72" s="56"/>
      <c r="H72" s="175"/>
      <c r="I72" s="206">
        <f t="shared" si="0"/>
        <v>0</v>
      </c>
      <c r="J72" s="1"/>
      <c r="K72" s="1"/>
      <c r="L72" s="1"/>
      <c r="M72" s="39">
        <v>44</v>
      </c>
      <c r="N72" s="266"/>
      <c r="O72" s="266"/>
      <c r="P72" s="266"/>
      <c r="Q72" s="266"/>
      <c r="R72" s="266"/>
      <c r="S72" s="266"/>
      <c r="T72" s="266"/>
      <c r="U72" s="266"/>
      <c r="V72" s="266"/>
      <c r="W72" s="266"/>
    </row>
    <row r="73" spans="1:23" ht="12.75" customHeight="1" x14ac:dyDescent="0.2">
      <c r="A73" s="1"/>
      <c r="B73" s="1"/>
      <c r="C73" s="35"/>
      <c r="D73" s="39">
        <v>45</v>
      </c>
      <c r="E73" s="97">
        <f t="shared" si="1"/>
        <v>39539</v>
      </c>
      <c r="F73" s="98">
        <f t="shared" si="3"/>
        <v>39568</v>
      </c>
      <c r="G73" s="56"/>
      <c r="H73" s="175"/>
      <c r="I73" s="206">
        <f t="shared" si="0"/>
        <v>0</v>
      </c>
      <c r="J73" s="1"/>
      <c r="K73" s="1"/>
      <c r="L73" s="1"/>
      <c r="M73" s="39">
        <v>45</v>
      </c>
      <c r="N73" s="266"/>
      <c r="O73" s="266"/>
      <c r="P73" s="266"/>
      <c r="Q73" s="266"/>
      <c r="R73" s="266"/>
      <c r="S73" s="266"/>
      <c r="T73" s="266"/>
      <c r="U73" s="266"/>
      <c r="V73" s="266"/>
      <c r="W73" s="266"/>
    </row>
    <row r="74" spans="1:23" ht="12.75" customHeight="1" x14ac:dyDescent="0.2">
      <c r="A74" s="1"/>
      <c r="B74" s="1"/>
      <c r="C74" s="35"/>
      <c r="D74" s="39">
        <v>46</v>
      </c>
      <c r="E74" s="97">
        <f t="shared" si="1"/>
        <v>39508</v>
      </c>
      <c r="F74" s="98">
        <f t="shared" si="3"/>
        <v>39538</v>
      </c>
      <c r="G74" s="56"/>
      <c r="H74" s="175"/>
      <c r="I74" s="206">
        <f t="shared" si="0"/>
        <v>0</v>
      </c>
      <c r="J74" s="1"/>
      <c r="K74" s="1"/>
      <c r="L74" s="1"/>
      <c r="M74" s="39">
        <v>46</v>
      </c>
      <c r="N74" s="266"/>
      <c r="O74" s="266"/>
      <c r="P74" s="266"/>
      <c r="Q74" s="266"/>
      <c r="R74" s="266"/>
      <c r="S74" s="266"/>
      <c r="T74" s="266"/>
      <c r="U74" s="266"/>
      <c r="V74" s="266"/>
      <c r="W74" s="266"/>
    </row>
    <row r="75" spans="1:23" ht="12.75" customHeight="1" x14ac:dyDescent="0.2">
      <c r="A75" s="1"/>
      <c r="B75" s="1"/>
      <c r="C75" s="35"/>
      <c r="D75" s="39">
        <v>47</v>
      </c>
      <c r="E75" s="97">
        <f t="shared" si="1"/>
        <v>39479</v>
      </c>
      <c r="F75" s="98">
        <f t="shared" si="3"/>
        <v>39507</v>
      </c>
      <c r="G75" s="56"/>
      <c r="H75" s="175"/>
      <c r="I75" s="206">
        <f t="shared" si="0"/>
        <v>0</v>
      </c>
      <c r="J75" s="1"/>
      <c r="K75" s="1"/>
      <c r="L75" s="1"/>
      <c r="M75" s="39">
        <v>47</v>
      </c>
      <c r="N75" s="266"/>
      <c r="O75" s="266"/>
      <c r="P75" s="266"/>
      <c r="Q75" s="266"/>
      <c r="R75" s="266"/>
      <c r="S75" s="266"/>
      <c r="T75" s="266"/>
      <c r="U75" s="266"/>
      <c r="V75" s="266"/>
      <c r="W75" s="266"/>
    </row>
    <row r="76" spans="1:23" ht="12.75" customHeight="1" x14ac:dyDescent="0.2">
      <c r="A76" s="1"/>
      <c r="B76" s="1"/>
      <c r="C76" s="35"/>
      <c r="D76" s="39">
        <v>48</v>
      </c>
      <c r="E76" s="97">
        <f t="shared" si="1"/>
        <v>39448</v>
      </c>
      <c r="F76" s="98">
        <f t="shared" si="3"/>
        <v>39478</v>
      </c>
      <c r="G76" s="56"/>
      <c r="H76" s="175"/>
      <c r="I76" s="206">
        <f t="shared" si="0"/>
        <v>0</v>
      </c>
      <c r="J76" s="1"/>
      <c r="K76" s="1"/>
      <c r="L76" s="1"/>
      <c r="M76" s="39">
        <v>48</v>
      </c>
      <c r="N76" s="266"/>
      <c r="O76" s="266"/>
      <c r="P76" s="266"/>
      <c r="Q76" s="266"/>
      <c r="R76" s="266"/>
      <c r="S76" s="266"/>
      <c r="T76" s="266"/>
      <c r="U76" s="266"/>
      <c r="V76" s="266"/>
      <c r="W76" s="266"/>
    </row>
    <row r="77" spans="1:23" ht="12.75" customHeight="1" x14ac:dyDescent="0.2">
      <c r="A77" s="1"/>
      <c r="B77" s="1"/>
      <c r="C77" s="35"/>
      <c r="D77" s="39">
        <v>49</v>
      </c>
      <c r="E77" s="97">
        <f t="shared" si="1"/>
        <v>39417</v>
      </c>
      <c r="F77" s="98">
        <f t="shared" si="3"/>
        <v>39447</v>
      </c>
      <c r="G77" s="56"/>
      <c r="H77" s="175"/>
      <c r="I77" s="206">
        <f t="shared" si="0"/>
        <v>0</v>
      </c>
      <c r="J77" s="1"/>
      <c r="K77" s="1"/>
      <c r="L77" s="1"/>
      <c r="M77" s="39">
        <v>49</v>
      </c>
      <c r="N77" s="266"/>
      <c r="O77" s="266"/>
      <c r="P77" s="266"/>
      <c r="Q77" s="266"/>
      <c r="R77" s="266"/>
      <c r="S77" s="266"/>
      <c r="T77" s="266"/>
      <c r="U77" s="266"/>
      <c r="V77" s="266"/>
      <c r="W77" s="266"/>
    </row>
    <row r="78" spans="1:23" ht="12.75" customHeight="1" x14ac:dyDescent="0.2">
      <c r="A78" s="1"/>
      <c r="B78" s="1"/>
      <c r="C78" s="35"/>
      <c r="D78" s="39">
        <v>50</v>
      </c>
      <c r="E78" s="97">
        <f t="shared" si="1"/>
        <v>39387</v>
      </c>
      <c r="F78" s="98">
        <f t="shared" si="3"/>
        <v>39416</v>
      </c>
      <c r="G78" s="56"/>
      <c r="H78" s="175"/>
      <c r="I78" s="206">
        <f t="shared" si="0"/>
        <v>0</v>
      </c>
      <c r="J78" s="1"/>
      <c r="K78" s="1"/>
      <c r="L78" s="1"/>
      <c r="M78" s="39">
        <v>50</v>
      </c>
      <c r="N78" s="266"/>
      <c r="O78" s="266"/>
      <c r="P78" s="266"/>
      <c r="Q78" s="266"/>
      <c r="R78" s="266"/>
      <c r="S78" s="266"/>
      <c r="T78" s="266"/>
      <c r="U78" s="266"/>
      <c r="V78" s="266"/>
      <c r="W78" s="266"/>
    </row>
    <row r="79" spans="1:23" ht="12.75" customHeight="1" x14ac:dyDescent="0.2">
      <c r="A79" s="1"/>
      <c r="B79" s="1"/>
      <c r="C79" s="35"/>
      <c r="D79" s="39">
        <v>51</v>
      </c>
      <c r="E79" s="97">
        <f t="shared" si="1"/>
        <v>39356</v>
      </c>
      <c r="F79" s="98">
        <f t="shared" si="3"/>
        <v>39386</v>
      </c>
      <c r="G79" s="56"/>
      <c r="H79" s="175"/>
      <c r="I79" s="206">
        <f t="shared" si="0"/>
        <v>0</v>
      </c>
      <c r="J79" s="1"/>
      <c r="K79" s="1"/>
      <c r="L79" s="1"/>
      <c r="M79" s="39">
        <v>51</v>
      </c>
      <c r="N79" s="266"/>
      <c r="O79" s="266"/>
      <c r="P79" s="266"/>
      <c r="Q79" s="266"/>
      <c r="R79" s="266"/>
      <c r="S79" s="266"/>
      <c r="T79" s="266"/>
      <c r="U79" s="266"/>
      <c r="V79" s="266"/>
      <c r="W79" s="266"/>
    </row>
    <row r="80" spans="1:23" ht="12.75" customHeight="1" x14ac:dyDescent="0.2">
      <c r="A80" s="1"/>
      <c r="B80" s="1"/>
      <c r="C80" s="35"/>
      <c r="D80" s="39">
        <v>52</v>
      </c>
      <c r="E80" s="97">
        <f t="shared" si="1"/>
        <v>39326</v>
      </c>
      <c r="F80" s="98">
        <f t="shared" si="3"/>
        <v>39355</v>
      </c>
      <c r="G80" s="56"/>
      <c r="H80" s="175"/>
      <c r="I80" s="206">
        <f t="shared" si="0"/>
        <v>0</v>
      </c>
      <c r="J80" s="1"/>
      <c r="K80" s="1"/>
      <c r="L80" s="1"/>
      <c r="M80" s="39">
        <v>52</v>
      </c>
      <c r="N80" s="266"/>
      <c r="O80" s="266"/>
      <c r="P80" s="266"/>
      <c r="Q80" s="266"/>
      <c r="R80" s="266"/>
      <c r="S80" s="266"/>
      <c r="T80" s="266"/>
      <c r="U80" s="266"/>
      <c r="V80" s="266"/>
      <c r="W80" s="266"/>
    </row>
    <row r="81" spans="1:23" ht="12.75" customHeight="1" x14ac:dyDescent="0.2">
      <c r="A81" s="1"/>
      <c r="B81" s="1"/>
      <c r="C81" s="35"/>
      <c r="D81" s="39">
        <v>53</v>
      </c>
      <c r="E81" s="97">
        <f t="shared" si="1"/>
        <v>39295</v>
      </c>
      <c r="F81" s="98">
        <f t="shared" si="3"/>
        <v>39325</v>
      </c>
      <c r="G81" s="56"/>
      <c r="H81" s="175"/>
      <c r="I81" s="206">
        <f t="shared" si="0"/>
        <v>0</v>
      </c>
      <c r="J81" s="1"/>
      <c r="K81" s="1"/>
      <c r="L81" s="1"/>
      <c r="M81" s="39">
        <v>53</v>
      </c>
      <c r="N81" s="266"/>
      <c r="O81" s="266"/>
      <c r="P81" s="266"/>
      <c r="Q81" s="266"/>
      <c r="R81" s="266"/>
      <c r="S81" s="266"/>
      <c r="T81" s="266"/>
      <c r="U81" s="266"/>
      <c r="V81" s="266"/>
      <c r="W81" s="266"/>
    </row>
    <row r="82" spans="1:23" ht="12.75" customHeight="1" x14ac:dyDescent="0.2">
      <c r="A82" s="1"/>
      <c r="B82" s="1"/>
      <c r="C82" s="35"/>
      <c r="D82" s="39">
        <v>54</v>
      </c>
      <c r="E82" s="97">
        <f t="shared" si="1"/>
        <v>39264</v>
      </c>
      <c r="F82" s="98">
        <f t="shared" si="3"/>
        <v>39294</v>
      </c>
      <c r="G82" s="56"/>
      <c r="H82" s="175"/>
      <c r="I82" s="206">
        <f t="shared" si="0"/>
        <v>0</v>
      </c>
      <c r="J82" s="1"/>
      <c r="K82" s="1"/>
      <c r="L82" s="1"/>
      <c r="M82" s="39">
        <v>54</v>
      </c>
      <c r="N82" s="266"/>
      <c r="O82" s="266"/>
      <c r="P82" s="266"/>
      <c r="Q82" s="266"/>
      <c r="R82" s="266"/>
      <c r="S82" s="266"/>
      <c r="T82" s="266"/>
      <c r="U82" s="266"/>
      <c r="V82" s="266"/>
      <c r="W82" s="266"/>
    </row>
    <row r="83" spans="1:23" ht="12.75" customHeight="1" x14ac:dyDescent="0.2">
      <c r="A83" s="1"/>
      <c r="B83" s="1"/>
      <c r="C83" s="35"/>
      <c r="D83" s="39">
        <v>55</v>
      </c>
      <c r="E83" s="97">
        <f t="shared" si="1"/>
        <v>39234</v>
      </c>
      <c r="F83" s="98">
        <f t="shared" si="3"/>
        <v>39263</v>
      </c>
      <c r="G83" s="56"/>
      <c r="H83" s="175"/>
      <c r="I83" s="206">
        <f t="shared" si="0"/>
        <v>0</v>
      </c>
      <c r="J83" s="1"/>
      <c r="K83" s="1"/>
      <c r="L83" s="1"/>
      <c r="M83" s="39">
        <v>55</v>
      </c>
      <c r="N83" s="266"/>
      <c r="O83" s="266"/>
      <c r="P83" s="266"/>
      <c r="Q83" s="266"/>
      <c r="R83" s="266"/>
      <c r="S83" s="266"/>
      <c r="T83" s="266"/>
      <c r="U83" s="266"/>
      <c r="V83" s="266"/>
      <c r="W83" s="266"/>
    </row>
    <row r="84" spans="1:23" ht="12.75" customHeight="1" x14ac:dyDescent="0.2">
      <c r="A84" s="1"/>
      <c r="B84" s="1"/>
      <c r="C84" s="35"/>
      <c r="D84" s="39">
        <v>56</v>
      </c>
      <c r="E84" s="97">
        <f t="shared" si="1"/>
        <v>39203</v>
      </c>
      <c r="F84" s="98">
        <f t="shared" si="3"/>
        <v>39233</v>
      </c>
      <c r="G84" s="56"/>
      <c r="H84" s="175"/>
      <c r="I84" s="206">
        <f t="shared" si="0"/>
        <v>0</v>
      </c>
      <c r="J84" s="1"/>
      <c r="K84" s="1"/>
      <c r="L84" s="1"/>
      <c r="M84" s="39">
        <v>56</v>
      </c>
      <c r="N84" s="266"/>
      <c r="O84" s="266"/>
      <c r="P84" s="266"/>
      <c r="Q84" s="266"/>
      <c r="R84" s="266"/>
      <c r="S84" s="266"/>
      <c r="T84" s="266"/>
      <c r="U84" s="266"/>
      <c r="V84" s="266"/>
      <c r="W84" s="266"/>
    </row>
    <row r="85" spans="1:23" ht="12.75" customHeight="1" x14ac:dyDescent="0.2">
      <c r="A85" s="1"/>
      <c r="B85" s="1"/>
      <c r="C85" s="35"/>
      <c r="D85" s="39">
        <v>57</v>
      </c>
      <c r="E85" s="97">
        <f t="shared" si="1"/>
        <v>39173</v>
      </c>
      <c r="F85" s="98">
        <f t="shared" si="3"/>
        <v>39202</v>
      </c>
      <c r="G85" s="56"/>
      <c r="H85" s="175"/>
      <c r="I85" s="206">
        <f t="shared" si="0"/>
        <v>0</v>
      </c>
      <c r="J85" s="1"/>
      <c r="K85" s="1"/>
      <c r="L85" s="1"/>
      <c r="M85" s="39">
        <v>57</v>
      </c>
      <c r="N85" s="266"/>
      <c r="O85" s="266"/>
      <c r="P85" s="266"/>
      <c r="Q85" s="266"/>
      <c r="R85" s="266"/>
      <c r="S85" s="266"/>
      <c r="T85" s="266"/>
      <c r="U85" s="266"/>
      <c r="V85" s="266"/>
      <c r="W85" s="266"/>
    </row>
    <row r="86" spans="1:23" ht="12.75" customHeight="1" x14ac:dyDescent="0.2">
      <c r="A86" s="1"/>
      <c r="B86" s="1"/>
      <c r="C86" s="35"/>
      <c r="D86" s="39">
        <v>58</v>
      </c>
      <c r="E86" s="97">
        <f t="shared" si="1"/>
        <v>39142</v>
      </c>
      <c r="F86" s="98">
        <f t="shared" si="3"/>
        <v>39172</v>
      </c>
      <c r="G86" s="56"/>
      <c r="H86" s="175"/>
      <c r="I86" s="206">
        <f t="shared" si="0"/>
        <v>0</v>
      </c>
      <c r="J86" s="1"/>
      <c r="K86" s="1"/>
      <c r="L86" s="1"/>
      <c r="M86" s="39">
        <v>58</v>
      </c>
      <c r="N86" s="266"/>
      <c r="O86" s="266"/>
      <c r="P86" s="266"/>
      <c r="Q86" s="266"/>
      <c r="R86" s="266"/>
      <c r="S86" s="266"/>
      <c r="T86" s="266"/>
      <c r="U86" s="266"/>
      <c r="V86" s="266"/>
      <c r="W86" s="266"/>
    </row>
    <row r="87" spans="1:23" ht="12.75" customHeight="1" x14ac:dyDescent="0.2">
      <c r="A87" s="1"/>
      <c r="B87" s="1"/>
      <c r="C87" s="35"/>
      <c r="D87" s="39">
        <v>59</v>
      </c>
      <c r="E87" s="97">
        <f t="shared" si="1"/>
        <v>39114</v>
      </c>
      <c r="F87" s="98">
        <f t="shared" si="3"/>
        <v>39141</v>
      </c>
      <c r="G87" s="56"/>
      <c r="H87" s="175"/>
      <c r="I87" s="206">
        <f t="shared" si="0"/>
        <v>0</v>
      </c>
      <c r="J87" s="1"/>
      <c r="K87" s="1"/>
      <c r="L87" s="1"/>
      <c r="M87" s="39">
        <v>59</v>
      </c>
      <c r="N87" s="266"/>
      <c r="O87" s="266"/>
      <c r="P87" s="266"/>
      <c r="Q87" s="266"/>
      <c r="R87" s="266"/>
      <c r="S87" s="266"/>
      <c r="T87" s="266"/>
      <c r="U87" s="266"/>
      <c r="V87" s="266"/>
      <c r="W87" s="266"/>
    </row>
    <row r="88" spans="1:23" ht="12.75" customHeight="1" x14ac:dyDescent="0.2">
      <c r="A88" s="1"/>
      <c r="B88" s="1"/>
      <c r="C88" s="35"/>
      <c r="D88" s="39">
        <v>60</v>
      </c>
      <c r="E88" s="97">
        <f t="shared" si="1"/>
        <v>39083</v>
      </c>
      <c r="F88" s="98">
        <f t="shared" si="3"/>
        <v>39113</v>
      </c>
      <c r="G88" s="56"/>
      <c r="H88" s="175"/>
      <c r="I88" s="206">
        <f t="shared" si="0"/>
        <v>0</v>
      </c>
      <c r="J88" s="1"/>
      <c r="K88" s="1"/>
      <c r="L88" s="1"/>
      <c r="M88" s="39">
        <v>60</v>
      </c>
      <c r="N88" s="266"/>
      <c r="O88" s="266"/>
      <c r="P88" s="266"/>
      <c r="Q88" s="266"/>
      <c r="R88" s="266"/>
      <c r="S88" s="266"/>
      <c r="T88" s="266"/>
      <c r="U88" s="266"/>
      <c r="V88" s="266"/>
      <c r="W88" s="266"/>
    </row>
    <row r="89" spans="1:23" ht="12.75" customHeight="1" x14ac:dyDescent="0.2">
      <c r="A89" s="1"/>
      <c r="B89" s="1"/>
      <c r="C89" s="35"/>
      <c r="D89" s="39">
        <v>61</v>
      </c>
      <c r="E89" s="97">
        <f t="shared" si="1"/>
        <v>39052</v>
      </c>
      <c r="F89" s="98">
        <f t="shared" si="3"/>
        <v>39082</v>
      </c>
      <c r="G89" s="56"/>
      <c r="H89" s="175"/>
      <c r="I89" s="206">
        <f t="shared" si="0"/>
        <v>0</v>
      </c>
      <c r="J89" s="1"/>
      <c r="K89" s="1"/>
      <c r="L89" s="1"/>
      <c r="M89" s="39">
        <v>61</v>
      </c>
      <c r="N89" s="266"/>
      <c r="O89" s="266"/>
      <c r="P89" s="266"/>
      <c r="Q89" s="266"/>
      <c r="R89" s="266"/>
      <c r="S89" s="266"/>
      <c r="T89" s="266"/>
      <c r="U89" s="266"/>
      <c r="V89" s="266"/>
      <c r="W89" s="266"/>
    </row>
    <row r="90" spans="1:23" ht="12.75" customHeight="1" x14ac:dyDescent="0.2">
      <c r="A90" s="1"/>
      <c r="B90" s="1"/>
      <c r="C90" s="35"/>
      <c r="D90" s="39">
        <v>62</v>
      </c>
      <c r="E90" s="97">
        <f t="shared" si="1"/>
        <v>39022</v>
      </c>
      <c r="F90" s="98">
        <f t="shared" si="3"/>
        <v>39051</v>
      </c>
      <c r="G90" s="56"/>
      <c r="H90" s="175"/>
      <c r="I90" s="206">
        <f t="shared" si="0"/>
        <v>0</v>
      </c>
      <c r="J90" s="1"/>
      <c r="K90" s="1"/>
      <c r="L90" s="1"/>
      <c r="M90" s="39">
        <v>62</v>
      </c>
      <c r="N90" s="266"/>
      <c r="O90" s="266"/>
      <c r="P90" s="266"/>
      <c r="Q90" s="266"/>
      <c r="R90" s="266"/>
      <c r="S90" s="266"/>
      <c r="T90" s="266"/>
      <c r="U90" s="266"/>
      <c r="V90" s="266"/>
      <c r="W90" s="266"/>
    </row>
    <row r="91" spans="1:23" ht="12.75" customHeight="1" x14ac:dyDescent="0.2">
      <c r="A91" s="1"/>
      <c r="B91" s="1"/>
      <c r="C91" s="35"/>
      <c r="D91" s="39">
        <v>63</v>
      </c>
      <c r="E91" s="97">
        <f t="shared" si="1"/>
        <v>38991</v>
      </c>
      <c r="F91" s="98">
        <f t="shared" si="3"/>
        <v>39021</v>
      </c>
      <c r="G91" s="56"/>
      <c r="H91" s="175"/>
      <c r="I91" s="206">
        <f t="shared" si="0"/>
        <v>0</v>
      </c>
      <c r="J91" s="1"/>
      <c r="K91" s="1"/>
      <c r="L91" s="1"/>
      <c r="M91" s="39">
        <v>63</v>
      </c>
      <c r="N91" s="266"/>
      <c r="O91" s="266"/>
      <c r="P91" s="266"/>
      <c r="Q91" s="266"/>
      <c r="R91" s="266"/>
      <c r="S91" s="266"/>
      <c r="T91" s="266"/>
      <c r="U91" s="266"/>
      <c r="V91" s="266"/>
      <c r="W91" s="266"/>
    </row>
    <row r="92" spans="1:23" ht="12.75" customHeight="1" x14ac:dyDescent="0.2">
      <c r="A92" s="1"/>
      <c r="B92" s="1"/>
      <c r="C92" s="35"/>
      <c r="D92" s="39">
        <v>64</v>
      </c>
      <c r="E92" s="97">
        <f t="shared" si="1"/>
        <v>38961</v>
      </c>
      <c r="F92" s="98">
        <f t="shared" si="3"/>
        <v>38990</v>
      </c>
      <c r="G92" s="56"/>
      <c r="H92" s="175"/>
      <c r="I92" s="206">
        <f t="shared" si="0"/>
        <v>0</v>
      </c>
      <c r="J92" s="1"/>
      <c r="K92" s="1"/>
      <c r="L92" s="1"/>
      <c r="M92" s="39">
        <v>64</v>
      </c>
      <c r="N92" s="266"/>
      <c r="O92" s="266"/>
      <c r="P92" s="266"/>
      <c r="Q92" s="266"/>
      <c r="R92" s="266"/>
      <c r="S92" s="266"/>
      <c r="T92" s="266"/>
      <c r="U92" s="266"/>
      <c r="V92" s="266"/>
      <c r="W92" s="266"/>
    </row>
    <row r="93" spans="1:23" ht="12.75" customHeight="1" x14ac:dyDescent="0.2">
      <c r="A93" s="1"/>
      <c r="B93" s="1"/>
      <c r="C93" s="35"/>
      <c r="D93" s="39">
        <v>65</v>
      </c>
      <c r="E93" s="97">
        <f t="shared" si="1"/>
        <v>38930</v>
      </c>
      <c r="F93" s="98">
        <f t="shared" si="3"/>
        <v>38960</v>
      </c>
      <c r="G93" s="56"/>
      <c r="H93" s="175"/>
      <c r="I93" s="206">
        <f t="shared" ref="I93:I156" si="4">ROUND(G93+H93,2)</f>
        <v>0</v>
      </c>
      <c r="J93" s="1"/>
      <c r="K93" s="1"/>
      <c r="L93" s="1"/>
      <c r="M93" s="39">
        <v>65</v>
      </c>
      <c r="N93" s="266"/>
      <c r="O93" s="266"/>
      <c r="P93" s="266"/>
      <c r="Q93" s="266"/>
      <c r="R93" s="266"/>
      <c r="S93" s="266"/>
      <c r="T93" s="266"/>
      <c r="U93" s="266"/>
      <c r="V93" s="266"/>
      <c r="W93" s="266"/>
    </row>
    <row r="94" spans="1:23" ht="12.75" customHeight="1" x14ac:dyDescent="0.2">
      <c r="A94" s="1"/>
      <c r="B94" s="1"/>
      <c r="C94" s="35"/>
      <c r="D94" s="39">
        <v>66</v>
      </c>
      <c r="E94" s="97">
        <f t="shared" ref="E94:E157" si="5">IF(OR(E93="",E93=$G$15),"",MAX($G$15,IF(LEFT($G$23)="M",DATE(YEAR(F94),MONTH(F94),1),DATE(YEAR(E93)-1,$K$37,$L$37))))</f>
        <v>38899</v>
      </c>
      <c r="F94" s="98">
        <f t="shared" si="3"/>
        <v>38929</v>
      </c>
      <c r="G94" s="56"/>
      <c r="H94" s="175"/>
      <c r="I94" s="206">
        <f t="shared" si="4"/>
        <v>0</v>
      </c>
      <c r="J94" s="1"/>
      <c r="K94" s="1"/>
      <c r="L94" s="1"/>
      <c r="M94" s="39">
        <v>66</v>
      </c>
      <c r="N94" s="266"/>
      <c r="O94" s="266"/>
      <c r="P94" s="266"/>
      <c r="Q94" s="266"/>
      <c r="R94" s="266"/>
      <c r="S94" s="266"/>
      <c r="T94" s="266"/>
      <c r="U94" s="266"/>
      <c r="V94" s="266"/>
      <c r="W94" s="266"/>
    </row>
    <row r="95" spans="1:23" ht="12.75" customHeight="1" x14ac:dyDescent="0.2">
      <c r="A95" s="1"/>
      <c r="B95" s="1"/>
      <c r="C95" s="35"/>
      <c r="D95" s="39">
        <v>67</v>
      </c>
      <c r="E95" s="97">
        <f t="shared" si="5"/>
        <v>38869</v>
      </c>
      <c r="F95" s="98">
        <f t="shared" si="3"/>
        <v>38898</v>
      </c>
      <c r="G95" s="56"/>
      <c r="H95" s="175"/>
      <c r="I95" s="206">
        <f t="shared" si="4"/>
        <v>0</v>
      </c>
      <c r="J95" s="1"/>
      <c r="K95" s="1"/>
      <c r="L95" s="1"/>
      <c r="M95" s="39">
        <v>67</v>
      </c>
      <c r="N95" s="266"/>
      <c r="O95" s="266"/>
      <c r="P95" s="266"/>
      <c r="Q95" s="266"/>
      <c r="R95" s="266"/>
      <c r="S95" s="266"/>
      <c r="T95" s="266"/>
      <c r="U95" s="266"/>
      <c r="V95" s="266"/>
      <c r="W95" s="266"/>
    </row>
    <row r="96" spans="1:23" ht="12.75" customHeight="1" x14ac:dyDescent="0.2">
      <c r="A96" s="1"/>
      <c r="B96" s="1"/>
      <c r="C96" s="35"/>
      <c r="D96" s="39">
        <v>68</v>
      </c>
      <c r="E96" s="97">
        <f t="shared" si="5"/>
        <v>38838</v>
      </c>
      <c r="F96" s="98">
        <f t="shared" si="3"/>
        <v>38868</v>
      </c>
      <c r="G96" s="56"/>
      <c r="H96" s="175"/>
      <c r="I96" s="206">
        <f t="shared" si="4"/>
        <v>0</v>
      </c>
      <c r="J96" s="1"/>
      <c r="K96" s="1"/>
      <c r="L96" s="1"/>
      <c r="M96" s="39">
        <v>68</v>
      </c>
      <c r="N96" s="266"/>
      <c r="O96" s="266"/>
      <c r="P96" s="266"/>
      <c r="Q96" s="266"/>
      <c r="R96" s="266"/>
      <c r="S96" s="266"/>
      <c r="T96" s="266"/>
      <c r="U96" s="266"/>
      <c r="V96" s="266"/>
      <c r="W96" s="266"/>
    </row>
    <row r="97" spans="1:23" ht="12.75" customHeight="1" x14ac:dyDescent="0.2">
      <c r="A97" s="1"/>
      <c r="B97" s="1"/>
      <c r="C97" s="35"/>
      <c r="D97" s="39">
        <v>69</v>
      </c>
      <c r="E97" s="97">
        <f t="shared" si="5"/>
        <v>38808</v>
      </c>
      <c r="F97" s="98">
        <f t="shared" si="3"/>
        <v>38837</v>
      </c>
      <c r="G97" s="56"/>
      <c r="H97" s="175"/>
      <c r="I97" s="206">
        <f t="shared" si="4"/>
        <v>0</v>
      </c>
      <c r="J97" s="1"/>
      <c r="K97" s="1"/>
      <c r="L97" s="1"/>
      <c r="M97" s="39">
        <v>69</v>
      </c>
      <c r="N97" s="266"/>
      <c r="O97" s="266"/>
      <c r="P97" s="266"/>
      <c r="Q97" s="266"/>
      <c r="R97" s="266"/>
      <c r="S97" s="266"/>
      <c r="T97" s="266"/>
      <c r="U97" s="266"/>
      <c r="V97" s="266"/>
      <c r="W97" s="266"/>
    </row>
    <row r="98" spans="1:23" ht="12.75" customHeight="1" x14ac:dyDescent="0.2">
      <c r="A98" s="1"/>
      <c r="B98" s="1"/>
      <c r="C98" s="35"/>
      <c r="D98" s="39">
        <v>70</v>
      </c>
      <c r="E98" s="97">
        <f t="shared" si="5"/>
        <v>38777</v>
      </c>
      <c r="F98" s="98">
        <f t="shared" si="3"/>
        <v>38807</v>
      </c>
      <c r="G98" s="56"/>
      <c r="H98" s="175"/>
      <c r="I98" s="206">
        <f t="shared" si="4"/>
        <v>0</v>
      </c>
      <c r="J98" s="1"/>
      <c r="K98" s="1"/>
      <c r="L98" s="1"/>
      <c r="M98" s="39">
        <v>70</v>
      </c>
      <c r="N98" s="266"/>
      <c r="O98" s="266"/>
      <c r="P98" s="266"/>
      <c r="Q98" s="266"/>
      <c r="R98" s="266"/>
      <c r="S98" s="266"/>
      <c r="T98" s="266"/>
      <c r="U98" s="266"/>
      <c r="V98" s="266"/>
      <c r="W98" s="266"/>
    </row>
    <row r="99" spans="1:23" ht="12.75" customHeight="1" x14ac:dyDescent="0.2">
      <c r="A99" s="1"/>
      <c r="B99" s="1"/>
      <c r="C99" s="35"/>
      <c r="D99" s="39">
        <v>71</v>
      </c>
      <c r="E99" s="97">
        <f t="shared" si="5"/>
        <v>38749</v>
      </c>
      <c r="F99" s="98">
        <f t="shared" si="3"/>
        <v>38776</v>
      </c>
      <c r="G99" s="56"/>
      <c r="H99" s="175"/>
      <c r="I99" s="206">
        <f t="shared" si="4"/>
        <v>0</v>
      </c>
      <c r="J99" s="1"/>
      <c r="K99" s="1"/>
      <c r="L99" s="1"/>
      <c r="M99" s="39">
        <v>71</v>
      </c>
      <c r="N99" s="266"/>
      <c r="O99" s="266"/>
      <c r="P99" s="266"/>
      <c r="Q99" s="266"/>
      <c r="R99" s="266"/>
      <c r="S99" s="266"/>
      <c r="T99" s="266"/>
      <c r="U99" s="266"/>
      <c r="V99" s="266"/>
      <c r="W99" s="266"/>
    </row>
    <row r="100" spans="1:23" ht="12.75" customHeight="1" x14ac:dyDescent="0.2">
      <c r="A100" s="1"/>
      <c r="B100" s="1"/>
      <c r="C100" s="35"/>
      <c r="D100" s="39">
        <v>72</v>
      </c>
      <c r="E100" s="97">
        <f t="shared" si="5"/>
        <v>38718</v>
      </c>
      <c r="F100" s="98">
        <f t="shared" si="3"/>
        <v>38748</v>
      </c>
      <c r="G100" s="56"/>
      <c r="H100" s="175"/>
      <c r="I100" s="206">
        <f t="shared" si="4"/>
        <v>0</v>
      </c>
      <c r="J100" s="1"/>
      <c r="K100" s="1"/>
      <c r="L100" s="1"/>
      <c r="M100" s="39">
        <v>72</v>
      </c>
      <c r="N100" s="266"/>
      <c r="O100" s="266"/>
      <c r="P100" s="266"/>
      <c r="Q100" s="266"/>
      <c r="R100" s="266"/>
      <c r="S100" s="266"/>
      <c r="T100" s="266"/>
      <c r="U100" s="266"/>
      <c r="V100" s="266"/>
      <c r="W100" s="266"/>
    </row>
    <row r="101" spans="1:23" ht="12.75" customHeight="1" x14ac:dyDescent="0.2">
      <c r="A101" s="1"/>
      <c r="B101" s="1"/>
      <c r="C101" s="35"/>
      <c r="D101" s="39">
        <v>73</v>
      </c>
      <c r="E101" s="97">
        <f t="shared" si="5"/>
        <v>38687</v>
      </c>
      <c r="F101" s="98">
        <f t="shared" si="3"/>
        <v>38717</v>
      </c>
      <c r="G101" s="56"/>
      <c r="H101" s="175"/>
      <c r="I101" s="206">
        <f t="shared" si="4"/>
        <v>0</v>
      </c>
      <c r="J101" s="1"/>
      <c r="K101" s="1"/>
      <c r="L101" s="1"/>
      <c r="M101" s="39">
        <v>73</v>
      </c>
      <c r="N101" s="266"/>
      <c r="O101" s="266"/>
      <c r="P101" s="266"/>
      <c r="Q101" s="266"/>
      <c r="R101" s="266"/>
      <c r="S101" s="266"/>
      <c r="T101" s="266"/>
      <c r="U101" s="266"/>
      <c r="V101" s="266"/>
      <c r="W101" s="266"/>
    </row>
    <row r="102" spans="1:23" ht="12.75" customHeight="1" x14ac:dyDescent="0.2">
      <c r="A102" s="1"/>
      <c r="B102" s="1"/>
      <c r="C102" s="35"/>
      <c r="D102" s="39">
        <v>74</v>
      </c>
      <c r="E102" s="97">
        <f t="shared" si="5"/>
        <v>38657</v>
      </c>
      <c r="F102" s="98">
        <f t="shared" si="3"/>
        <v>38686</v>
      </c>
      <c r="G102" s="56"/>
      <c r="H102" s="175"/>
      <c r="I102" s="206">
        <f t="shared" si="4"/>
        <v>0</v>
      </c>
      <c r="J102" s="1"/>
      <c r="K102" s="1"/>
      <c r="L102" s="1"/>
      <c r="M102" s="39">
        <v>74</v>
      </c>
      <c r="N102" s="266"/>
      <c r="O102" s="266"/>
      <c r="P102" s="266"/>
      <c r="Q102" s="266"/>
      <c r="R102" s="266"/>
      <c r="S102" s="266"/>
      <c r="T102" s="266"/>
      <c r="U102" s="266"/>
      <c r="V102" s="266"/>
      <c r="W102" s="266"/>
    </row>
    <row r="103" spans="1:23" ht="12.75" customHeight="1" x14ac:dyDescent="0.2">
      <c r="A103" s="1"/>
      <c r="B103" s="1"/>
      <c r="C103" s="35"/>
      <c r="D103" s="39">
        <v>75</v>
      </c>
      <c r="E103" s="97">
        <f t="shared" si="5"/>
        <v>38626</v>
      </c>
      <c r="F103" s="98">
        <f t="shared" si="3"/>
        <v>38656</v>
      </c>
      <c r="G103" s="56"/>
      <c r="H103" s="175"/>
      <c r="I103" s="206">
        <f t="shared" si="4"/>
        <v>0</v>
      </c>
      <c r="J103" s="1"/>
      <c r="K103" s="1"/>
      <c r="L103" s="1"/>
      <c r="M103" s="39">
        <v>75</v>
      </c>
      <c r="N103" s="266"/>
      <c r="O103" s="266"/>
      <c r="P103" s="266"/>
      <c r="Q103" s="266"/>
      <c r="R103" s="266"/>
      <c r="S103" s="266"/>
      <c r="T103" s="266"/>
      <c r="U103" s="266"/>
      <c r="V103" s="266"/>
      <c r="W103" s="266"/>
    </row>
    <row r="104" spans="1:23" ht="12.75" customHeight="1" x14ac:dyDescent="0.2">
      <c r="A104" s="1"/>
      <c r="B104" s="1"/>
      <c r="C104" s="35"/>
      <c r="D104" s="39">
        <v>76</v>
      </c>
      <c r="E104" s="97">
        <f t="shared" si="5"/>
        <v>38596</v>
      </c>
      <c r="F104" s="98">
        <f t="shared" ref="F104:F167" si="6">IF(OR(E103="",E103=$G$15),"",E103-1)</f>
        <v>38625</v>
      </c>
      <c r="G104" s="56"/>
      <c r="H104" s="175"/>
      <c r="I104" s="206">
        <f t="shared" si="4"/>
        <v>0</v>
      </c>
      <c r="J104" s="1"/>
      <c r="K104" s="1"/>
      <c r="L104" s="1"/>
      <c r="M104" s="39">
        <v>76</v>
      </c>
      <c r="N104" s="266"/>
      <c r="O104" s="266"/>
      <c r="P104" s="266"/>
      <c r="Q104" s="266"/>
      <c r="R104" s="266"/>
      <c r="S104" s="266"/>
      <c r="T104" s="266"/>
      <c r="U104" s="266"/>
      <c r="V104" s="266"/>
      <c r="W104" s="266"/>
    </row>
    <row r="105" spans="1:23" ht="12.75" customHeight="1" x14ac:dyDescent="0.2">
      <c r="A105" s="1"/>
      <c r="B105" s="1"/>
      <c r="C105" s="35"/>
      <c r="D105" s="39">
        <v>77</v>
      </c>
      <c r="E105" s="97">
        <f t="shared" si="5"/>
        <v>38565</v>
      </c>
      <c r="F105" s="98">
        <f t="shared" si="6"/>
        <v>38595</v>
      </c>
      <c r="G105" s="56"/>
      <c r="H105" s="175"/>
      <c r="I105" s="206">
        <f t="shared" si="4"/>
        <v>0</v>
      </c>
      <c r="J105" s="1"/>
      <c r="K105" s="1"/>
      <c r="L105" s="1"/>
      <c r="M105" s="39">
        <v>77</v>
      </c>
      <c r="N105" s="266"/>
      <c r="O105" s="266"/>
      <c r="P105" s="266"/>
      <c r="Q105" s="266"/>
      <c r="R105" s="266"/>
      <c r="S105" s="266"/>
      <c r="T105" s="266"/>
      <c r="U105" s="266"/>
      <c r="V105" s="266"/>
      <c r="W105" s="266"/>
    </row>
    <row r="106" spans="1:23" ht="12.75" customHeight="1" x14ac:dyDescent="0.2">
      <c r="A106" s="1"/>
      <c r="B106" s="1"/>
      <c r="C106" s="35"/>
      <c r="D106" s="39">
        <v>78</v>
      </c>
      <c r="E106" s="97">
        <f t="shared" si="5"/>
        <v>38534</v>
      </c>
      <c r="F106" s="98">
        <f t="shared" si="6"/>
        <v>38564</v>
      </c>
      <c r="G106" s="56"/>
      <c r="H106" s="175"/>
      <c r="I106" s="206">
        <f t="shared" si="4"/>
        <v>0</v>
      </c>
      <c r="J106" s="1"/>
      <c r="K106" s="1"/>
      <c r="L106" s="1"/>
      <c r="M106" s="39">
        <v>78</v>
      </c>
      <c r="N106" s="266"/>
      <c r="O106" s="266"/>
      <c r="P106" s="266"/>
      <c r="Q106" s="266"/>
      <c r="R106" s="266"/>
      <c r="S106" s="266"/>
      <c r="T106" s="266"/>
      <c r="U106" s="266"/>
      <c r="V106" s="266"/>
      <c r="W106" s="266"/>
    </row>
    <row r="107" spans="1:23" ht="12.75" customHeight="1" x14ac:dyDescent="0.2">
      <c r="A107" s="1"/>
      <c r="B107" s="1"/>
      <c r="C107" s="35"/>
      <c r="D107" s="39">
        <v>79</v>
      </c>
      <c r="E107" s="97">
        <f t="shared" si="5"/>
        <v>38504</v>
      </c>
      <c r="F107" s="98">
        <f t="shared" si="6"/>
        <v>38533</v>
      </c>
      <c r="G107" s="56"/>
      <c r="H107" s="175"/>
      <c r="I107" s="206">
        <f t="shared" si="4"/>
        <v>0</v>
      </c>
      <c r="J107" s="1"/>
      <c r="K107" s="1"/>
      <c r="L107" s="1"/>
      <c r="M107" s="39">
        <v>79</v>
      </c>
      <c r="N107" s="266"/>
      <c r="O107" s="266"/>
      <c r="P107" s="266"/>
      <c r="Q107" s="266"/>
      <c r="R107" s="266"/>
      <c r="S107" s="266"/>
      <c r="T107" s="266"/>
      <c r="U107" s="266"/>
      <c r="V107" s="266"/>
      <c r="W107" s="266"/>
    </row>
    <row r="108" spans="1:23" ht="12.75" customHeight="1" x14ac:dyDescent="0.2">
      <c r="A108" s="1"/>
      <c r="B108" s="1"/>
      <c r="C108" s="35"/>
      <c r="D108" s="39">
        <v>80</v>
      </c>
      <c r="E108" s="97">
        <f t="shared" si="5"/>
        <v>38473</v>
      </c>
      <c r="F108" s="98">
        <f t="shared" si="6"/>
        <v>38503</v>
      </c>
      <c r="G108" s="56"/>
      <c r="H108" s="175"/>
      <c r="I108" s="206">
        <f t="shared" si="4"/>
        <v>0</v>
      </c>
      <c r="J108" s="1"/>
      <c r="K108" s="1"/>
      <c r="L108" s="1"/>
      <c r="M108" s="39">
        <v>80</v>
      </c>
      <c r="N108" s="266"/>
      <c r="O108" s="266"/>
      <c r="P108" s="266"/>
      <c r="Q108" s="266"/>
      <c r="R108" s="266"/>
      <c r="S108" s="266"/>
      <c r="T108" s="266"/>
      <c r="U108" s="266"/>
      <c r="V108" s="266"/>
      <c r="W108" s="266"/>
    </row>
    <row r="109" spans="1:23" ht="12.75" customHeight="1" x14ac:dyDescent="0.2">
      <c r="A109" s="1"/>
      <c r="B109" s="1"/>
      <c r="C109" s="35"/>
      <c r="D109" s="39">
        <v>81</v>
      </c>
      <c r="E109" s="97">
        <f t="shared" si="5"/>
        <v>38443</v>
      </c>
      <c r="F109" s="98">
        <f t="shared" si="6"/>
        <v>38472</v>
      </c>
      <c r="G109" s="56"/>
      <c r="H109" s="175"/>
      <c r="I109" s="206">
        <f t="shared" si="4"/>
        <v>0</v>
      </c>
      <c r="J109" s="1"/>
      <c r="K109" s="1"/>
      <c r="L109" s="1"/>
      <c r="M109" s="39">
        <v>81</v>
      </c>
      <c r="N109" s="266"/>
      <c r="O109" s="266"/>
      <c r="P109" s="266"/>
      <c r="Q109" s="266"/>
      <c r="R109" s="266"/>
      <c r="S109" s="266"/>
      <c r="T109" s="266"/>
      <c r="U109" s="266"/>
      <c r="V109" s="266"/>
      <c r="W109" s="266"/>
    </row>
    <row r="110" spans="1:23" ht="12.75" customHeight="1" x14ac:dyDescent="0.2">
      <c r="A110" s="1"/>
      <c r="B110" s="1"/>
      <c r="C110" s="35"/>
      <c r="D110" s="39">
        <v>82</v>
      </c>
      <c r="E110" s="97">
        <f t="shared" si="5"/>
        <v>38412</v>
      </c>
      <c r="F110" s="98">
        <f t="shared" si="6"/>
        <v>38442</v>
      </c>
      <c r="G110" s="56"/>
      <c r="H110" s="175"/>
      <c r="I110" s="206">
        <f t="shared" si="4"/>
        <v>0</v>
      </c>
      <c r="J110" s="1"/>
      <c r="K110" s="1"/>
      <c r="L110" s="1"/>
      <c r="M110" s="39">
        <v>82</v>
      </c>
      <c r="N110" s="266"/>
      <c r="O110" s="266"/>
      <c r="P110" s="266"/>
      <c r="Q110" s="266"/>
      <c r="R110" s="266"/>
      <c r="S110" s="266"/>
      <c r="T110" s="266"/>
      <c r="U110" s="266"/>
      <c r="V110" s="266"/>
      <c r="W110" s="266"/>
    </row>
    <row r="111" spans="1:23" ht="12.75" customHeight="1" x14ac:dyDescent="0.2">
      <c r="A111" s="1"/>
      <c r="B111" s="1"/>
      <c r="C111" s="35"/>
      <c r="D111" s="39">
        <v>83</v>
      </c>
      <c r="E111" s="97">
        <f t="shared" si="5"/>
        <v>38384</v>
      </c>
      <c r="F111" s="98">
        <f t="shared" si="6"/>
        <v>38411</v>
      </c>
      <c r="G111" s="56"/>
      <c r="H111" s="175"/>
      <c r="I111" s="206">
        <f t="shared" si="4"/>
        <v>0</v>
      </c>
      <c r="J111" s="1"/>
      <c r="K111" s="1"/>
      <c r="L111" s="1"/>
      <c r="M111" s="39">
        <v>83</v>
      </c>
      <c r="N111" s="266"/>
      <c r="O111" s="266"/>
      <c r="P111" s="266"/>
      <c r="Q111" s="266"/>
      <c r="R111" s="266"/>
      <c r="S111" s="266"/>
      <c r="T111" s="266"/>
      <c r="U111" s="266"/>
      <c r="V111" s="266"/>
      <c r="W111" s="266"/>
    </row>
    <row r="112" spans="1:23" ht="12.75" customHeight="1" x14ac:dyDescent="0.2">
      <c r="A112" s="1"/>
      <c r="B112" s="1"/>
      <c r="C112" s="35"/>
      <c r="D112" s="39">
        <v>84</v>
      </c>
      <c r="E112" s="97">
        <f t="shared" si="5"/>
        <v>38353</v>
      </c>
      <c r="F112" s="98">
        <f t="shared" si="6"/>
        <v>38383</v>
      </c>
      <c r="G112" s="56"/>
      <c r="H112" s="175"/>
      <c r="I112" s="206">
        <f t="shared" si="4"/>
        <v>0</v>
      </c>
      <c r="J112" s="1"/>
      <c r="K112" s="1"/>
      <c r="L112" s="1"/>
      <c r="M112" s="39">
        <v>84</v>
      </c>
      <c r="N112" s="266"/>
      <c r="O112" s="266"/>
      <c r="P112" s="266"/>
      <c r="Q112" s="266"/>
      <c r="R112" s="266"/>
      <c r="S112" s="266"/>
      <c r="T112" s="266"/>
      <c r="U112" s="266"/>
      <c r="V112" s="266"/>
      <c r="W112" s="266"/>
    </row>
    <row r="113" spans="1:23" ht="12.75" customHeight="1" x14ac:dyDescent="0.2">
      <c r="A113" s="1"/>
      <c r="B113" s="1"/>
      <c r="C113" s="35"/>
      <c r="D113" s="39">
        <v>85</v>
      </c>
      <c r="E113" s="97">
        <f t="shared" si="5"/>
        <v>38322</v>
      </c>
      <c r="F113" s="98">
        <f t="shared" si="6"/>
        <v>38352</v>
      </c>
      <c r="G113" s="56"/>
      <c r="H113" s="175"/>
      <c r="I113" s="206">
        <f t="shared" si="4"/>
        <v>0</v>
      </c>
      <c r="J113" s="1"/>
      <c r="K113" s="1"/>
      <c r="L113" s="1"/>
      <c r="M113" s="39">
        <v>85</v>
      </c>
      <c r="N113" s="266"/>
      <c r="O113" s="266"/>
      <c r="P113" s="266"/>
      <c r="Q113" s="266"/>
      <c r="R113" s="266"/>
      <c r="S113" s="266"/>
      <c r="T113" s="266"/>
      <c r="U113" s="266"/>
      <c r="V113" s="266"/>
      <c r="W113" s="266"/>
    </row>
    <row r="114" spans="1:23" ht="12.75" customHeight="1" x14ac:dyDescent="0.2">
      <c r="A114" s="1"/>
      <c r="B114" s="1"/>
      <c r="C114" s="35"/>
      <c r="D114" s="39">
        <v>86</v>
      </c>
      <c r="E114" s="97">
        <f t="shared" si="5"/>
        <v>38292</v>
      </c>
      <c r="F114" s="98">
        <f t="shared" si="6"/>
        <v>38321</v>
      </c>
      <c r="G114" s="56"/>
      <c r="H114" s="175"/>
      <c r="I114" s="206">
        <f t="shared" si="4"/>
        <v>0</v>
      </c>
      <c r="J114" s="1"/>
      <c r="K114" s="1"/>
      <c r="L114" s="1"/>
      <c r="M114" s="39">
        <v>86</v>
      </c>
      <c r="N114" s="266"/>
      <c r="O114" s="266"/>
      <c r="P114" s="266"/>
      <c r="Q114" s="266"/>
      <c r="R114" s="266"/>
      <c r="S114" s="266"/>
      <c r="T114" s="266"/>
      <c r="U114" s="266"/>
      <c r="V114" s="266"/>
      <c r="W114" s="266"/>
    </row>
    <row r="115" spans="1:23" ht="12.75" customHeight="1" x14ac:dyDescent="0.2">
      <c r="A115" s="1"/>
      <c r="B115" s="1"/>
      <c r="C115" s="35"/>
      <c r="D115" s="39">
        <v>87</v>
      </c>
      <c r="E115" s="97">
        <f t="shared" si="5"/>
        <v>38261</v>
      </c>
      <c r="F115" s="98">
        <f t="shared" si="6"/>
        <v>38291</v>
      </c>
      <c r="G115" s="56"/>
      <c r="H115" s="175"/>
      <c r="I115" s="206">
        <f t="shared" si="4"/>
        <v>0</v>
      </c>
      <c r="J115" s="1"/>
      <c r="K115" s="1"/>
      <c r="L115" s="1"/>
      <c r="M115" s="39">
        <v>87</v>
      </c>
      <c r="N115" s="266"/>
      <c r="O115" s="266"/>
      <c r="P115" s="266"/>
      <c r="Q115" s="266"/>
      <c r="R115" s="266"/>
      <c r="S115" s="266"/>
      <c r="T115" s="266"/>
      <c r="U115" s="266"/>
      <c r="V115" s="266"/>
      <c r="W115" s="266"/>
    </row>
    <row r="116" spans="1:23" ht="12.75" customHeight="1" x14ac:dyDescent="0.2">
      <c r="A116" s="1"/>
      <c r="B116" s="1"/>
      <c r="C116" s="35"/>
      <c r="D116" s="39">
        <v>88</v>
      </c>
      <c r="E116" s="97">
        <f t="shared" si="5"/>
        <v>38231</v>
      </c>
      <c r="F116" s="98">
        <f t="shared" si="6"/>
        <v>38260</v>
      </c>
      <c r="G116" s="56"/>
      <c r="H116" s="175"/>
      <c r="I116" s="206">
        <f t="shared" si="4"/>
        <v>0</v>
      </c>
      <c r="J116" s="1"/>
      <c r="K116" s="1"/>
      <c r="L116" s="1"/>
      <c r="M116" s="39">
        <v>88</v>
      </c>
      <c r="N116" s="266"/>
      <c r="O116" s="266"/>
      <c r="P116" s="266"/>
      <c r="Q116" s="266"/>
      <c r="R116" s="266"/>
      <c r="S116" s="266"/>
      <c r="T116" s="266"/>
      <c r="U116" s="266"/>
      <c r="V116" s="266"/>
      <c r="W116" s="266"/>
    </row>
    <row r="117" spans="1:23" ht="12.75" customHeight="1" x14ac:dyDescent="0.2">
      <c r="A117" s="1"/>
      <c r="B117" s="1"/>
      <c r="C117" s="35"/>
      <c r="D117" s="39">
        <v>89</v>
      </c>
      <c r="E117" s="97">
        <f t="shared" si="5"/>
        <v>38200</v>
      </c>
      <c r="F117" s="98">
        <f t="shared" si="6"/>
        <v>38230</v>
      </c>
      <c r="G117" s="56"/>
      <c r="H117" s="175"/>
      <c r="I117" s="206">
        <f t="shared" si="4"/>
        <v>0</v>
      </c>
      <c r="J117" s="1"/>
      <c r="K117" s="1"/>
      <c r="L117" s="1"/>
      <c r="M117" s="39">
        <v>89</v>
      </c>
      <c r="N117" s="266"/>
      <c r="O117" s="266"/>
      <c r="P117" s="266"/>
      <c r="Q117" s="266"/>
      <c r="R117" s="266"/>
      <c r="S117" s="266"/>
      <c r="T117" s="266"/>
      <c r="U117" s="266"/>
      <c r="V117" s="266"/>
      <c r="W117" s="266"/>
    </row>
    <row r="118" spans="1:23" ht="12.75" customHeight="1" x14ac:dyDescent="0.2">
      <c r="A118" s="1"/>
      <c r="B118" s="1"/>
      <c r="C118" s="35"/>
      <c r="D118" s="39">
        <v>90</v>
      </c>
      <c r="E118" s="97">
        <f t="shared" si="5"/>
        <v>38169</v>
      </c>
      <c r="F118" s="98">
        <f t="shared" si="6"/>
        <v>38199</v>
      </c>
      <c r="G118" s="56"/>
      <c r="H118" s="175"/>
      <c r="I118" s="206">
        <f t="shared" si="4"/>
        <v>0</v>
      </c>
      <c r="J118" s="1"/>
      <c r="K118" s="1"/>
      <c r="L118" s="1"/>
      <c r="M118" s="39">
        <v>90</v>
      </c>
      <c r="N118" s="266"/>
      <c r="O118" s="266"/>
      <c r="P118" s="266"/>
      <c r="Q118" s="266"/>
      <c r="R118" s="266"/>
      <c r="S118" s="266"/>
      <c r="T118" s="266"/>
      <c r="U118" s="266"/>
      <c r="V118" s="266"/>
      <c r="W118" s="266"/>
    </row>
    <row r="119" spans="1:23" ht="12.75" customHeight="1" x14ac:dyDescent="0.2">
      <c r="A119" s="1"/>
      <c r="B119" s="1"/>
      <c r="C119" s="35"/>
      <c r="D119" s="39">
        <v>91</v>
      </c>
      <c r="E119" s="97">
        <f t="shared" si="5"/>
        <v>38139</v>
      </c>
      <c r="F119" s="98">
        <f t="shared" si="6"/>
        <v>38168</v>
      </c>
      <c r="G119" s="56"/>
      <c r="H119" s="175"/>
      <c r="I119" s="206">
        <f t="shared" si="4"/>
        <v>0</v>
      </c>
      <c r="J119" s="1"/>
      <c r="K119" s="1"/>
      <c r="L119" s="1"/>
      <c r="M119" s="39">
        <v>91</v>
      </c>
      <c r="N119" s="266"/>
      <c r="O119" s="266"/>
      <c r="P119" s="266"/>
      <c r="Q119" s="266"/>
      <c r="R119" s="266"/>
      <c r="S119" s="266"/>
      <c r="T119" s="266"/>
      <c r="U119" s="266"/>
      <c r="V119" s="266"/>
      <c r="W119" s="266"/>
    </row>
    <row r="120" spans="1:23" ht="12.75" customHeight="1" x14ac:dyDescent="0.2">
      <c r="A120" s="1"/>
      <c r="B120" s="1"/>
      <c r="C120" s="35"/>
      <c r="D120" s="39">
        <v>92</v>
      </c>
      <c r="E120" s="97">
        <f t="shared" si="5"/>
        <v>38108</v>
      </c>
      <c r="F120" s="98">
        <f t="shared" si="6"/>
        <v>38138</v>
      </c>
      <c r="G120" s="56"/>
      <c r="H120" s="175"/>
      <c r="I120" s="206">
        <f t="shared" si="4"/>
        <v>0</v>
      </c>
      <c r="J120" s="1"/>
      <c r="K120" s="1"/>
      <c r="L120" s="1"/>
      <c r="M120" s="39">
        <v>92</v>
      </c>
      <c r="N120" s="266"/>
      <c r="O120" s="266"/>
      <c r="P120" s="266"/>
      <c r="Q120" s="266"/>
      <c r="R120" s="266"/>
      <c r="S120" s="266"/>
      <c r="T120" s="266"/>
      <c r="U120" s="266"/>
      <c r="V120" s="266"/>
      <c r="W120" s="266"/>
    </row>
    <row r="121" spans="1:23" ht="12.75" customHeight="1" x14ac:dyDescent="0.2">
      <c r="A121" s="1"/>
      <c r="B121" s="1"/>
      <c r="C121" s="35"/>
      <c r="D121" s="39">
        <v>93</v>
      </c>
      <c r="E121" s="97">
        <f t="shared" si="5"/>
        <v>38078</v>
      </c>
      <c r="F121" s="98">
        <f t="shared" si="6"/>
        <v>38107</v>
      </c>
      <c r="G121" s="56"/>
      <c r="H121" s="175"/>
      <c r="I121" s="206">
        <f t="shared" si="4"/>
        <v>0</v>
      </c>
      <c r="J121" s="1"/>
      <c r="K121" s="1"/>
      <c r="L121" s="1"/>
      <c r="M121" s="39">
        <v>93</v>
      </c>
      <c r="N121" s="266"/>
      <c r="O121" s="266"/>
      <c r="P121" s="266"/>
      <c r="Q121" s="266"/>
      <c r="R121" s="266"/>
      <c r="S121" s="266"/>
      <c r="T121" s="266"/>
      <c r="U121" s="266"/>
      <c r="V121" s="266"/>
      <c r="W121" s="266"/>
    </row>
    <row r="122" spans="1:23" ht="12.75" customHeight="1" x14ac:dyDescent="0.2">
      <c r="A122" s="1"/>
      <c r="B122" s="1"/>
      <c r="C122" s="35"/>
      <c r="D122" s="39">
        <v>94</v>
      </c>
      <c r="E122" s="97">
        <f t="shared" si="5"/>
        <v>38047</v>
      </c>
      <c r="F122" s="98">
        <f t="shared" si="6"/>
        <v>38077</v>
      </c>
      <c r="G122" s="56"/>
      <c r="H122" s="175"/>
      <c r="I122" s="206">
        <f t="shared" si="4"/>
        <v>0</v>
      </c>
      <c r="J122" s="1"/>
      <c r="K122" s="1"/>
      <c r="L122" s="1"/>
      <c r="M122" s="39">
        <v>94</v>
      </c>
      <c r="N122" s="266"/>
      <c r="O122" s="266"/>
      <c r="P122" s="266"/>
      <c r="Q122" s="266"/>
      <c r="R122" s="266"/>
      <c r="S122" s="266"/>
      <c r="T122" s="266"/>
      <c r="U122" s="266"/>
      <c r="V122" s="266"/>
      <c r="W122" s="266"/>
    </row>
    <row r="123" spans="1:23" ht="12.75" customHeight="1" x14ac:dyDescent="0.2">
      <c r="A123" s="1"/>
      <c r="B123" s="1"/>
      <c r="C123" s="35"/>
      <c r="D123" s="39">
        <v>95</v>
      </c>
      <c r="E123" s="97">
        <f t="shared" si="5"/>
        <v>38018</v>
      </c>
      <c r="F123" s="98">
        <f t="shared" si="6"/>
        <v>38046</v>
      </c>
      <c r="G123" s="56"/>
      <c r="H123" s="175"/>
      <c r="I123" s="206">
        <f t="shared" si="4"/>
        <v>0</v>
      </c>
      <c r="J123" s="1"/>
      <c r="K123" s="1"/>
      <c r="L123" s="1"/>
      <c r="M123" s="39">
        <v>95</v>
      </c>
      <c r="N123" s="266"/>
      <c r="O123" s="266"/>
      <c r="P123" s="266"/>
      <c r="Q123" s="266"/>
      <c r="R123" s="266"/>
      <c r="S123" s="266"/>
      <c r="T123" s="266"/>
      <c r="U123" s="266"/>
      <c r="V123" s="266"/>
      <c r="W123" s="266"/>
    </row>
    <row r="124" spans="1:23" ht="12.75" customHeight="1" x14ac:dyDescent="0.2">
      <c r="A124" s="1"/>
      <c r="B124" s="1"/>
      <c r="C124" s="35"/>
      <c r="D124" s="39">
        <v>96</v>
      </c>
      <c r="E124" s="97">
        <f t="shared" si="5"/>
        <v>37987</v>
      </c>
      <c r="F124" s="98">
        <f t="shared" si="6"/>
        <v>38017</v>
      </c>
      <c r="G124" s="56"/>
      <c r="H124" s="175"/>
      <c r="I124" s="206">
        <f t="shared" si="4"/>
        <v>0</v>
      </c>
      <c r="J124" s="1"/>
      <c r="K124" s="1"/>
      <c r="L124" s="1"/>
      <c r="M124" s="39">
        <v>96</v>
      </c>
      <c r="N124" s="266"/>
      <c r="O124" s="266"/>
      <c r="P124" s="266"/>
      <c r="Q124" s="266"/>
      <c r="R124" s="266"/>
      <c r="S124" s="266"/>
      <c r="T124" s="266"/>
      <c r="U124" s="266"/>
      <c r="V124" s="266"/>
      <c r="W124" s="266"/>
    </row>
    <row r="125" spans="1:23" ht="12.75" customHeight="1" x14ac:dyDescent="0.2">
      <c r="A125" s="1"/>
      <c r="B125" s="1"/>
      <c r="C125" s="35"/>
      <c r="D125" s="39">
        <v>97</v>
      </c>
      <c r="E125" s="97">
        <f t="shared" si="5"/>
        <v>37956</v>
      </c>
      <c r="F125" s="98">
        <f t="shared" si="6"/>
        <v>37986</v>
      </c>
      <c r="G125" s="56"/>
      <c r="H125" s="175"/>
      <c r="I125" s="206">
        <f t="shared" si="4"/>
        <v>0</v>
      </c>
      <c r="J125" s="1"/>
      <c r="K125" s="1"/>
      <c r="L125" s="1"/>
      <c r="M125" s="39">
        <v>97</v>
      </c>
      <c r="N125" s="266"/>
      <c r="O125" s="266"/>
      <c r="P125" s="266"/>
      <c r="Q125" s="266"/>
      <c r="R125" s="266"/>
      <c r="S125" s="266"/>
      <c r="T125" s="266"/>
      <c r="U125" s="266"/>
      <c r="V125" s="266"/>
      <c r="W125" s="266"/>
    </row>
    <row r="126" spans="1:23" ht="12.75" customHeight="1" x14ac:dyDescent="0.2">
      <c r="A126" s="1"/>
      <c r="B126" s="1"/>
      <c r="C126" s="35"/>
      <c r="D126" s="39">
        <v>98</v>
      </c>
      <c r="E126" s="97">
        <f t="shared" si="5"/>
        <v>37926</v>
      </c>
      <c r="F126" s="98">
        <f t="shared" si="6"/>
        <v>37955</v>
      </c>
      <c r="G126" s="56"/>
      <c r="H126" s="175"/>
      <c r="I126" s="206">
        <f t="shared" si="4"/>
        <v>0</v>
      </c>
      <c r="J126" s="1"/>
      <c r="K126" s="1"/>
      <c r="L126" s="1"/>
      <c r="M126" s="39">
        <v>98</v>
      </c>
      <c r="N126" s="266"/>
      <c r="O126" s="266"/>
      <c r="P126" s="266"/>
      <c r="Q126" s="266"/>
      <c r="R126" s="266"/>
      <c r="S126" s="266"/>
      <c r="T126" s="266"/>
      <c r="U126" s="266"/>
      <c r="V126" s="266"/>
      <c r="W126" s="266"/>
    </row>
    <row r="127" spans="1:23" ht="12.75" customHeight="1" x14ac:dyDescent="0.2">
      <c r="A127" s="1"/>
      <c r="B127" s="1"/>
      <c r="C127" s="35"/>
      <c r="D127" s="39">
        <v>99</v>
      </c>
      <c r="E127" s="97">
        <f t="shared" si="5"/>
        <v>37895</v>
      </c>
      <c r="F127" s="98">
        <f t="shared" si="6"/>
        <v>37925</v>
      </c>
      <c r="G127" s="56"/>
      <c r="H127" s="175"/>
      <c r="I127" s="206">
        <f t="shared" si="4"/>
        <v>0</v>
      </c>
      <c r="J127" s="1"/>
      <c r="K127" s="1"/>
      <c r="L127" s="1"/>
      <c r="M127" s="39">
        <v>99</v>
      </c>
      <c r="N127" s="266"/>
      <c r="O127" s="266"/>
      <c r="P127" s="266"/>
      <c r="Q127" s="266"/>
      <c r="R127" s="266"/>
      <c r="S127" s="266"/>
      <c r="T127" s="266"/>
      <c r="U127" s="266"/>
      <c r="V127" s="266"/>
      <c r="W127" s="266"/>
    </row>
    <row r="128" spans="1:23" ht="12.75" customHeight="1" x14ac:dyDescent="0.2">
      <c r="A128" s="1"/>
      <c r="B128" s="1"/>
      <c r="C128" s="35"/>
      <c r="D128" s="39">
        <v>100</v>
      </c>
      <c r="E128" s="97">
        <f t="shared" si="5"/>
        <v>37865</v>
      </c>
      <c r="F128" s="98">
        <f t="shared" si="6"/>
        <v>37894</v>
      </c>
      <c r="G128" s="56"/>
      <c r="H128" s="175"/>
      <c r="I128" s="206">
        <f t="shared" si="4"/>
        <v>0</v>
      </c>
      <c r="J128" s="1"/>
      <c r="K128" s="1"/>
      <c r="L128" s="1"/>
      <c r="M128" s="39">
        <v>100</v>
      </c>
      <c r="N128" s="266"/>
      <c r="O128" s="266"/>
      <c r="P128" s="266"/>
      <c r="Q128" s="266"/>
      <c r="R128" s="266"/>
      <c r="S128" s="266"/>
      <c r="T128" s="266"/>
      <c r="U128" s="266"/>
      <c r="V128" s="266"/>
      <c r="W128" s="266"/>
    </row>
    <row r="129" spans="1:23" ht="12.75" customHeight="1" x14ac:dyDescent="0.2">
      <c r="A129" s="1"/>
      <c r="B129" s="1"/>
      <c r="C129" s="35"/>
      <c r="D129" s="39">
        <v>101</v>
      </c>
      <c r="E129" s="97">
        <f t="shared" si="5"/>
        <v>37834</v>
      </c>
      <c r="F129" s="98">
        <f t="shared" si="6"/>
        <v>37864</v>
      </c>
      <c r="G129" s="56"/>
      <c r="H129" s="175"/>
      <c r="I129" s="206">
        <f t="shared" si="4"/>
        <v>0</v>
      </c>
      <c r="J129" s="1"/>
      <c r="K129" s="1"/>
      <c r="L129" s="1"/>
      <c r="M129" s="39">
        <v>101</v>
      </c>
      <c r="N129" s="266"/>
      <c r="O129" s="266"/>
      <c r="P129" s="266"/>
      <c r="Q129" s="266"/>
      <c r="R129" s="266"/>
      <c r="S129" s="266"/>
      <c r="T129" s="266"/>
      <c r="U129" s="266"/>
      <c r="V129" s="266"/>
      <c r="W129" s="266"/>
    </row>
    <row r="130" spans="1:23" ht="12.75" customHeight="1" x14ac:dyDescent="0.2">
      <c r="A130" s="1"/>
      <c r="B130" s="1"/>
      <c r="C130" s="35"/>
      <c r="D130" s="39">
        <v>102</v>
      </c>
      <c r="E130" s="97">
        <f t="shared" si="5"/>
        <v>37803</v>
      </c>
      <c r="F130" s="98">
        <f t="shared" si="6"/>
        <v>37833</v>
      </c>
      <c r="G130" s="56"/>
      <c r="H130" s="175"/>
      <c r="I130" s="206">
        <f t="shared" si="4"/>
        <v>0</v>
      </c>
      <c r="J130" s="1"/>
      <c r="K130" s="1"/>
      <c r="L130" s="1"/>
      <c r="M130" s="39">
        <v>102</v>
      </c>
      <c r="N130" s="266"/>
      <c r="O130" s="266"/>
      <c r="P130" s="266"/>
      <c r="Q130" s="266"/>
      <c r="R130" s="266"/>
      <c r="S130" s="266"/>
      <c r="T130" s="266"/>
      <c r="U130" s="266"/>
      <c r="V130" s="266"/>
      <c r="W130" s="266"/>
    </row>
    <row r="131" spans="1:23" ht="12.75" customHeight="1" x14ac:dyDescent="0.2">
      <c r="A131" s="1"/>
      <c r="B131" s="1"/>
      <c r="C131" s="35"/>
      <c r="D131" s="39">
        <v>103</v>
      </c>
      <c r="E131" s="97">
        <f t="shared" si="5"/>
        <v>37773</v>
      </c>
      <c r="F131" s="98">
        <f t="shared" si="6"/>
        <v>37802</v>
      </c>
      <c r="G131" s="56"/>
      <c r="H131" s="175"/>
      <c r="I131" s="206">
        <f t="shared" si="4"/>
        <v>0</v>
      </c>
      <c r="J131" s="1"/>
      <c r="K131" s="1"/>
      <c r="L131" s="1"/>
      <c r="M131" s="39">
        <v>103</v>
      </c>
      <c r="N131" s="266"/>
      <c r="O131" s="266"/>
      <c r="P131" s="266"/>
      <c r="Q131" s="266"/>
      <c r="R131" s="266"/>
      <c r="S131" s="266"/>
      <c r="T131" s="266"/>
      <c r="U131" s="266"/>
      <c r="V131" s="266"/>
      <c r="W131" s="266"/>
    </row>
    <row r="132" spans="1:23" ht="12.75" customHeight="1" x14ac:dyDescent="0.2">
      <c r="A132" s="1"/>
      <c r="B132" s="1"/>
      <c r="C132" s="35"/>
      <c r="D132" s="39">
        <v>104</v>
      </c>
      <c r="E132" s="97">
        <f t="shared" si="5"/>
        <v>37742</v>
      </c>
      <c r="F132" s="98">
        <f t="shared" si="6"/>
        <v>37772</v>
      </c>
      <c r="G132" s="56"/>
      <c r="H132" s="175"/>
      <c r="I132" s="206">
        <f t="shared" si="4"/>
        <v>0</v>
      </c>
      <c r="J132" s="1"/>
      <c r="K132" s="1"/>
      <c r="L132" s="1"/>
      <c r="M132" s="39">
        <v>104</v>
      </c>
      <c r="N132" s="266"/>
      <c r="O132" s="266"/>
      <c r="P132" s="266"/>
      <c r="Q132" s="266"/>
      <c r="R132" s="266"/>
      <c r="S132" s="266"/>
      <c r="T132" s="266"/>
      <c r="U132" s="266"/>
      <c r="V132" s="266"/>
      <c r="W132" s="266"/>
    </row>
    <row r="133" spans="1:23" ht="12.75" customHeight="1" x14ac:dyDescent="0.2">
      <c r="A133" s="1"/>
      <c r="B133" s="1"/>
      <c r="C133" s="35"/>
      <c r="D133" s="39">
        <v>105</v>
      </c>
      <c r="E133" s="97">
        <f t="shared" si="5"/>
        <v>37712</v>
      </c>
      <c r="F133" s="98">
        <f t="shared" si="6"/>
        <v>37741</v>
      </c>
      <c r="G133" s="56"/>
      <c r="H133" s="175"/>
      <c r="I133" s="206">
        <f t="shared" si="4"/>
        <v>0</v>
      </c>
      <c r="J133" s="1"/>
      <c r="K133" s="1"/>
      <c r="L133" s="1"/>
      <c r="M133" s="39">
        <v>105</v>
      </c>
      <c r="N133" s="266"/>
      <c r="O133" s="266"/>
      <c r="P133" s="266"/>
      <c r="Q133" s="266"/>
      <c r="R133" s="266"/>
      <c r="S133" s="266"/>
      <c r="T133" s="266"/>
      <c r="U133" s="266"/>
      <c r="V133" s="266"/>
      <c r="W133" s="266"/>
    </row>
    <row r="134" spans="1:23" ht="12.75" customHeight="1" x14ac:dyDescent="0.2">
      <c r="A134" s="1"/>
      <c r="B134" s="1"/>
      <c r="C134" s="35"/>
      <c r="D134" s="39">
        <v>106</v>
      </c>
      <c r="E134" s="97">
        <f t="shared" si="5"/>
        <v>37681</v>
      </c>
      <c r="F134" s="98">
        <f t="shared" si="6"/>
        <v>37711</v>
      </c>
      <c r="G134" s="56"/>
      <c r="H134" s="175"/>
      <c r="I134" s="206">
        <f t="shared" si="4"/>
        <v>0</v>
      </c>
      <c r="J134" s="1"/>
      <c r="K134" s="1"/>
      <c r="L134" s="1"/>
      <c r="M134" s="39">
        <v>106</v>
      </c>
      <c r="N134" s="266"/>
      <c r="O134" s="266"/>
      <c r="P134" s="266"/>
      <c r="Q134" s="266"/>
      <c r="R134" s="266"/>
      <c r="S134" s="266"/>
      <c r="T134" s="266"/>
      <c r="U134" s="266"/>
      <c r="V134" s="266"/>
      <c r="W134" s="266"/>
    </row>
    <row r="135" spans="1:23" ht="12.75" customHeight="1" x14ac:dyDescent="0.2">
      <c r="A135" s="1"/>
      <c r="B135" s="1"/>
      <c r="C135" s="35"/>
      <c r="D135" s="39">
        <v>107</v>
      </c>
      <c r="E135" s="97">
        <f t="shared" si="5"/>
        <v>37653</v>
      </c>
      <c r="F135" s="98">
        <f t="shared" si="6"/>
        <v>37680</v>
      </c>
      <c r="G135" s="56"/>
      <c r="H135" s="175"/>
      <c r="I135" s="206">
        <f t="shared" si="4"/>
        <v>0</v>
      </c>
      <c r="J135" s="1"/>
      <c r="K135" s="1"/>
      <c r="L135" s="1"/>
      <c r="M135" s="39">
        <v>107</v>
      </c>
      <c r="N135" s="266"/>
      <c r="O135" s="266"/>
      <c r="P135" s="266"/>
      <c r="Q135" s="266"/>
      <c r="R135" s="266"/>
      <c r="S135" s="266"/>
      <c r="T135" s="266"/>
      <c r="U135" s="266"/>
      <c r="V135" s="266"/>
      <c r="W135" s="266"/>
    </row>
    <row r="136" spans="1:23" ht="12.75" customHeight="1" x14ac:dyDescent="0.2">
      <c r="A136" s="1"/>
      <c r="B136" s="1"/>
      <c r="C136" s="35"/>
      <c r="D136" s="39">
        <v>108</v>
      </c>
      <c r="E136" s="97">
        <f t="shared" si="5"/>
        <v>37622</v>
      </c>
      <c r="F136" s="98">
        <f t="shared" si="6"/>
        <v>37652</v>
      </c>
      <c r="G136" s="56"/>
      <c r="H136" s="175"/>
      <c r="I136" s="206">
        <f t="shared" si="4"/>
        <v>0</v>
      </c>
      <c r="J136" s="1"/>
      <c r="K136" s="1"/>
      <c r="L136" s="1"/>
      <c r="M136" s="39">
        <v>108</v>
      </c>
      <c r="N136" s="266"/>
      <c r="O136" s="266"/>
      <c r="P136" s="266"/>
      <c r="Q136" s="266"/>
      <c r="R136" s="266"/>
      <c r="S136" s="266"/>
      <c r="T136" s="266"/>
      <c r="U136" s="266"/>
      <c r="V136" s="266"/>
      <c r="W136" s="266"/>
    </row>
    <row r="137" spans="1:23" ht="12.75" customHeight="1" x14ac:dyDescent="0.2">
      <c r="A137" s="1"/>
      <c r="B137" s="1"/>
      <c r="C137" s="35"/>
      <c r="D137" s="39">
        <v>109</v>
      </c>
      <c r="E137" s="97">
        <f t="shared" si="5"/>
        <v>37591</v>
      </c>
      <c r="F137" s="98">
        <f t="shared" si="6"/>
        <v>37621</v>
      </c>
      <c r="G137" s="56"/>
      <c r="H137" s="175"/>
      <c r="I137" s="206">
        <f t="shared" si="4"/>
        <v>0</v>
      </c>
      <c r="J137" s="1"/>
      <c r="K137" s="1"/>
      <c r="L137" s="1"/>
      <c r="M137" s="39">
        <v>109</v>
      </c>
      <c r="N137" s="266"/>
      <c r="O137" s="266"/>
      <c r="P137" s="266"/>
      <c r="Q137" s="266"/>
      <c r="R137" s="266"/>
      <c r="S137" s="266"/>
      <c r="T137" s="266"/>
      <c r="U137" s="266"/>
      <c r="V137" s="266"/>
      <c r="W137" s="266"/>
    </row>
    <row r="138" spans="1:23" ht="12.75" customHeight="1" x14ac:dyDescent="0.2">
      <c r="A138" s="1"/>
      <c r="B138" s="1"/>
      <c r="C138" s="35"/>
      <c r="D138" s="39">
        <v>110</v>
      </c>
      <c r="E138" s="97">
        <f t="shared" si="5"/>
        <v>37561</v>
      </c>
      <c r="F138" s="98">
        <f t="shared" si="6"/>
        <v>37590</v>
      </c>
      <c r="G138" s="56"/>
      <c r="H138" s="175"/>
      <c r="I138" s="206">
        <f t="shared" si="4"/>
        <v>0</v>
      </c>
      <c r="J138" s="1"/>
      <c r="K138" s="1"/>
      <c r="L138" s="1"/>
      <c r="M138" s="39">
        <v>110</v>
      </c>
      <c r="N138" s="266"/>
      <c r="O138" s="266"/>
      <c r="P138" s="266"/>
      <c r="Q138" s="266"/>
      <c r="R138" s="266"/>
      <c r="S138" s="266"/>
      <c r="T138" s="266"/>
      <c r="U138" s="266"/>
      <c r="V138" s="266"/>
      <c r="W138" s="266"/>
    </row>
    <row r="139" spans="1:23" ht="12.75" customHeight="1" x14ac:dyDescent="0.2">
      <c r="A139" s="1"/>
      <c r="B139" s="1"/>
      <c r="C139" s="35"/>
      <c r="D139" s="39">
        <v>111</v>
      </c>
      <c r="E139" s="97">
        <f t="shared" si="5"/>
        <v>37530</v>
      </c>
      <c r="F139" s="98">
        <f t="shared" si="6"/>
        <v>37560</v>
      </c>
      <c r="G139" s="56"/>
      <c r="H139" s="175"/>
      <c r="I139" s="206">
        <f t="shared" si="4"/>
        <v>0</v>
      </c>
      <c r="J139" s="1"/>
      <c r="K139" s="1"/>
      <c r="L139" s="1"/>
      <c r="M139" s="39">
        <v>111</v>
      </c>
      <c r="N139" s="266"/>
      <c r="O139" s="266"/>
      <c r="P139" s="266"/>
      <c r="Q139" s="266"/>
      <c r="R139" s="266"/>
      <c r="S139" s="266"/>
      <c r="T139" s="266"/>
      <c r="U139" s="266"/>
      <c r="V139" s="266"/>
      <c r="W139" s="266"/>
    </row>
    <row r="140" spans="1:23" ht="12.75" customHeight="1" x14ac:dyDescent="0.2">
      <c r="A140" s="1"/>
      <c r="B140" s="1"/>
      <c r="C140" s="35"/>
      <c r="D140" s="39">
        <v>112</v>
      </c>
      <c r="E140" s="97">
        <f t="shared" si="5"/>
        <v>37500</v>
      </c>
      <c r="F140" s="98">
        <f t="shared" si="6"/>
        <v>37529</v>
      </c>
      <c r="G140" s="56"/>
      <c r="H140" s="175"/>
      <c r="I140" s="206">
        <f t="shared" si="4"/>
        <v>0</v>
      </c>
      <c r="J140" s="1"/>
      <c r="K140" s="1"/>
      <c r="L140" s="1"/>
      <c r="M140" s="39">
        <v>112</v>
      </c>
      <c r="N140" s="266"/>
      <c r="O140" s="266"/>
      <c r="P140" s="266"/>
      <c r="Q140" s="266"/>
      <c r="R140" s="266"/>
      <c r="S140" s="266"/>
      <c r="T140" s="266"/>
      <c r="U140" s="266"/>
      <c r="V140" s="266"/>
      <c r="W140" s="266"/>
    </row>
    <row r="141" spans="1:23" ht="12.75" customHeight="1" x14ac:dyDescent="0.2">
      <c r="A141" s="1"/>
      <c r="B141" s="1"/>
      <c r="C141" s="35"/>
      <c r="D141" s="39">
        <v>113</v>
      </c>
      <c r="E141" s="97">
        <f t="shared" si="5"/>
        <v>37469</v>
      </c>
      <c r="F141" s="98">
        <f t="shared" si="6"/>
        <v>37499</v>
      </c>
      <c r="G141" s="56"/>
      <c r="H141" s="175"/>
      <c r="I141" s="206">
        <f t="shared" si="4"/>
        <v>0</v>
      </c>
      <c r="J141" s="1"/>
      <c r="K141" s="1"/>
      <c r="L141" s="1"/>
      <c r="M141" s="39">
        <v>113</v>
      </c>
      <c r="N141" s="266"/>
      <c r="O141" s="266"/>
      <c r="P141" s="266"/>
      <c r="Q141" s="266"/>
      <c r="R141" s="266"/>
      <c r="S141" s="266"/>
      <c r="T141" s="266"/>
      <c r="U141" s="266"/>
      <c r="V141" s="266"/>
      <c r="W141" s="266"/>
    </row>
    <row r="142" spans="1:23" ht="12.75" customHeight="1" x14ac:dyDescent="0.2">
      <c r="A142" s="1"/>
      <c r="B142" s="1"/>
      <c r="C142" s="35"/>
      <c r="D142" s="39">
        <v>114</v>
      </c>
      <c r="E142" s="97">
        <f t="shared" si="5"/>
        <v>37438</v>
      </c>
      <c r="F142" s="98">
        <f t="shared" si="6"/>
        <v>37468</v>
      </c>
      <c r="G142" s="56"/>
      <c r="H142" s="175"/>
      <c r="I142" s="206">
        <f t="shared" si="4"/>
        <v>0</v>
      </c>
      <c r="J142" s="1"/>
      <c r="K142" s="1"/>
      <c r="L142" s="1"/>
      <c r="M142" s="39">
        <v>114</v>
      </c>
      <c r="N142" s="266"/>
      <c r="O142" s="266"/>
      <c r="P142" s="266"/>
      <c r="Q142" s="266"/>
      <c r="R142" s="266"/>
      <c r="S142" s="266"/>
      <c r="T142" s="266"/>
      <c r="U142" s="266"/>
      <c r="V142" s="266"/>
      <c r="W142" s="266"/>
    </row>
    <row r="143" spans="1:23" ht="12.75" customHeight="1" x14ac:dyDescent="0.2">
      <c r="A143" s="1"/>
      <c r="B143" s="1"/>
      <c r="C143" s="35"/>
      <c r="D143" s="39">
        <v>115</v>
      </c>
      <c r="E143" s="97">
        <f t="shared" si="5"/>
        <v>37408</v>
      </c>
      <c r="F143" s="98">
        <f t="shared" si="6"/>
        <v>37437</v>
      </c>
      <c r="G143" s="56"/>
      <c r="H143" s="175"/>
      <c r="I143" s="206">
        <f t="shared" si="4"/>
        <v>0</v>
      </c>
      <c r="J143" s="1"/>
      <c r="K143" s="1"/>
      <c r="L143" s="1"/>
      <c r="M143" s="39">
        <v>115</v>
      </c>
      <c r="N143" s="266"/>
      <c r="O143" s="266"/>
      <c r="P143" s="266"/>
      <c r="Q143" s="266"/>
      <c r="R143" s="266"/>
      <c r="S143" s="266"/>
      <c r="T143" s="266"/>
      <c r="U143" s="266"/>
      <c r="V143" s="266"/>
      <c r="W143" s="266"/>
    </row>
    <row r="144" spans="1:23" ht="12.75" customHeight="1" x14ac:dyDescent="0.2">
      <c r="A144" s="1"/>
      <c r="B144" s="1"/>
      <c r="C144" s="35"/>
      <c r="D144" s="39">
        <v>116</v>
      </c>
      <c r="E144" s="97">
        <f t="shared" si="5"/>
        <v>37377</v>
      </c>
      <c r="F144" s="98">
        <f t="shared" si="6"/>
        <v>37407</v>
      </c>
      <c r="G144" s="56"/>
      <c r="H144" s="175"/>
      <c r="I144" s="206">
        <f t="shared" si="4"/>
        <v>0</v>
      </c>
      <c r="J144" s="1"/>
      <c r="K144" s="1"/>
      <c r="L144" s="1"/>
      <c r="M144" s="39">
        <v>116</v>
      </c>
      <c r="N144" s="266"/>
      <c r="O144" s="266"/>
      <c r="P144" s="266"/>
      <c r="Q144" s="266"/>
      <c r="R144" s="266"/>
      <c r="S144" s="266"/>
      <c r="T144" s="266"/>
      <c r="U144" s="266"/>
      <c r="V144" s="266"/>
      <c r="W144" s="266"/>
    </row>
    <row r="145" spans="1:23" ht="12.75" customHeight="1" x14ac:dyDescent="0.2">
      <c r="A145" s="1"/>
      <c r="B145" s="1"/>
      <c r="C145" s="35"/>
      <c r="D145" s="39">
        <v>117</v>
      </c>
      <c r="E145" s="97">
        <f t="shared" si="5"/>
        <v>37347</v>
      </c>
      <c r="F145" s="98">
        <f t="shared" si="6"/>
        <v>37376</v>
      </c>
      <c r="G145" s="56"/>
      <c r="H145" s="175"/>
      <c r="I145" s="206">
        <f t="shared" si="4"/>
        <v>0</v>
      </c>
      <c r="J145" s="1"/>
      <c r="K145" s="1"/>
      <c r="L145" s="1"/>
      <c r="M145" s="39">
        <v>117</v>
      </c>
      <c r="N145" s="266"/>
      <c r="O145" s="266"/>
      <c r="P145" s="266"/>
      <c r="Q145" s="266"/>
      <c r="R145" s="266"/>
      <c r="S145" s="266"/>
      <c r="T145" s="266"/>
      <c r="U145" s="266"/>
      <c r="V145" s="266"/>
      <c r="W145" s="266"/>
    </row>
    <row r="146" spans="1:23" ht="12.75" customHeight="1" x14ac:dyDescent="0.2">
      <c r="A146" s="1"/>
      <c r="B146" s="1"/>
      <c r="C146" s="35"/>
      <c r="D146" s="39">
        <v>118</v>
      </c>
      <c r="E146" s="97">
        <f t="shared" si="5"/>
        <v>37316</v>
      </c>
      <c r="F146" s="98">
        <f t="shared" si="6"/>
        <v>37346</v>
      </c>
      <c r="G146" s="56"/>
      <c r="H146" s="175"/>
      <c r="I146" s="206">
        <f t="shared" si="4"/>
        <v>0</v>
      </c>
      <c r="J146" s="1"/>
      <c r="K146" s="1"/>
      <c r="L146" s="1"/>
      <c r="M146" s="39">
        <v>118</v>
      </c>
      <c r="N146" s="266"/>
      <c r="O146" s="266"/>
      <c r="P146" s="266"/>
      <c r="Q146" s="266"/>
      <c r="R146" s="266"/>
      <c r="S146" s="266"/>
      <c r="T146" s="266"/>
      <c r="U146" s="266"/>
      <c r="V146" s="266"/>
      <c r="W146" s="266"/>
    </row>
    <row r="147" spans="1:23" ht="12.75" customHeight="1" x14ac:dyDescent="0.2">
      <c r="A147" s="1"/>
      <c r="B147" s="1"/>
      <c r="C147" s="35"/>
      <c r="D147" s="39">
        <v>119</v>
      </c>
      <c r="E147" s="97">
        <f t="shared" si="5"/>
        <v>37288</v>
      </c>
      <c r="F147" s="98">
        <f t="shared" si="6"/>
        <v>37315</v>
      </c>
      <c r="G147" s="56"/>
      <c r="H147" s="175"/>
      <c r="I147" s="206">
        <f t="shared" si="4"/>
        <v>0</v>
      </c>
      <c r="J147" s="1"/>
      <c r="K147" s="1"/>
      <c r="L147" s="1"/>
      <c r="M147" s="39">
        <v>119</v>
      </c>
      <c r="N147" s="266"/>
      <c r="O147" s="266"/>
      <c r="P147" s="266"/>
      <c r="Q147" s="266"/>
      <c r="R147" s="266"/>
      <c r="S147" s="266"/>
      <c r="T147" s="266"/>
      <c r="U147" s="266"/>
      <c r="V147" s="266"/>
      <c r="W147" s="266"/>
    </row>
    <row r="148" spans="1:23" ht="12.75" customHeight="1" x14ac:dyDescent="0.2">
      <c r="A148" s="1"/>
      <c r="B148" s="1"/>
      <c r="C148" s="35"/>
      <c r="D148" s="39">
        <v>120</v>
      </c>
      <c r="E148" s="97">
        <f t="shared" si="5"/>
        <v>37257</v>
      </c>
      <c r="F148" s="98">
        <f t="shared" si="6"/>
        <v>37287</v>
      </c>
      <c r="G148" s="56"/>
      <c r="H148" s="175"/>
      <c r="I148" s="206">
        <f t="shared" si="4"/>
        <v>0</v>
      </c>
      <c r="J148" s="1"/>
      <c r="K148" s="1"/>
      <c r="L148" s="1"/>
      <c r="M148" s="39">
        <v>120</v>
      </c>
      <c r="N148" s="266"/>
      <c r="O148" s="266"/>
      <c r="P148" s="266"/>
      <c r="Q148" s="266"/>
      <c r="R148" s="266"/>
      <c r="S148" s="266"/>
      <c r="T148" s="266"/>
      <c r="U148" s="266"/>
      <c r="V148" s="266"/>
      <c r="W148" s="266"/>
    </row>
    <row r="149" spans="1:23" ht="12.75" customHeight="1" x14ac:dyDescent="0.2">
      <c r="A149" s="1"/>
      <c r="B149" s="1"/>
      <c r="C149" s="35"/>
      <c r="D149" s="39">
        <v>121</v>
      </c>
      <c r="E149" s="97">
        <f t="shared" si="5"/>
        <v>37226</v>
      </c>
      <c r="F149" s="98">
        <f t="shared" si="6"/>
        <v>37256</v>
      </c>
      <c r="G149" s="56"/>
      <c r="H149" s="175"/>
      <c r="I149" s="206">
        <f t="shared" si="4"/>
        <v>0</v>
      </c>
      <c r="J149" s="1"/>
      <c r="K149" s="1"/>
      <c r="L149" s="1"/>
      <c r="M149" s="39">
        <v>121</v>
      </c>
      <c r="N149" s="266"/>
      <c r="O149" s="266"/>
      <c r="P149" s="266"/>
      <c r="Q149" s="266"/>
      <c r="R149" s="266"/>
      <c r="S149" s="266"/>
      <c r="T149" s="266"/>
      <c r="U149" s="266"/>
      <c r="V149" s="266"/>
      <c r="W149" s="266"/>
    </row>
    <row r="150" spans="1:23" ht="12.75" customHeight="1" x14ac:dyDescent="0.2">
      <c r="A150" s="1"/>
      <c r="B150" s="1"/>
      <c r="C150" s="35"/>
      <c r="D150" s="39">
        <v>122</v>
      </c>
      <c r="E150" s="97">
        <f t="shared" si="5"/>
        <v>37196</v>
      </c>
      <c r="F150" s="98">
        <f t="shared" si="6"/>
        <v>37225</v>
      </c>
      <c r="G150" s="56"/>
      <c r="H150" s="175"/>
      <c r="I150" s="206">
        <f t="shared" si="4"/>
        <v>0</v>
      </c>
      <c r="J150" s="1"/>
      <c r="K150" s="1"/>
      <c r="L150" s="1"/>
      <c r="M150" s="39">
        <v>122</v>
      </c>
      <c r="N150" s="266"/>
      <c r="O150" s="266"/>
      <c r="P150" s="266"/>
      <c r="Q150" s="266"/>
      <c r="R150" s="266"/>
      <c r="S150" s="266"/>
      <c r="T150" s="266"/>
      <c r="U150" s="266"/>
      <c r="V150" s="266"/>
      <c r="W150" s="266"/>
    </row>
    <row r="151" spans="1:23" ht="12.75" customHeight="1" x14ac:dyDescent="0.2">
      <c r="A151" s="1"/>
      <c r="B151" s="1"/>
      <c r="C151" s="35"/>
      <c r="D151" s="39">
        <v>123</v>
      </c>
      <c r="E151" s="97">
        <f t="shared" si="5"/>
        <v>37165</v>
      </c>
      <c r="F151" s="98">
        <f t="shared" si="6"/>
        <v>37195</v>
      </c>
      <c r="G151" s="56"/>
      <c r="H151" s="175"/>
      <c r="I151" s="206">
        <f t="shared" si="4"/>
        <v>0</v>
      </c>
      <c r="J151" s="1"/>
      <c r="K151" s="1"/>
      <c r="L151" s="1"/>
      <c r="M151" s="39">
        <v>123</v>
      </c>
      <c r="N151" s="266"/>
      <c r="O151" s="266"/>
      <c r="P151" s="266"/>
      <c r="Q151" s="266"/>
      <c r="R151" s="266"/>
      <c r="S151" s="266"/>
      <c r="T151" s="266"/>
      <c r="U151" s="266"/>
      <c r="V151" s="266"/>
      <c r="W151" s="266"/>
    </row>
    <row r="152" spans="1:23" ht="12.75" customHeight="1" x14ac:dyDescent="0.2">
      <c r="A152" s="1"/>
      <c r="B152" s="1"/>
      <c r="C152" s="35"/>
      <c r="D152" s="39">
        <v>124</v>
      </c>
      <c r="E152" s="97">
        <f t="shared" si="5"/>
        <v>37135</v>
      </c>
      <c r="F152" s="98">
        <f t="shared" si="6"/>
        <v>37164</v>
      </c>
      <c r="G152" s="56"/>
      <c r="H152" s="175"/>
      <c r="I152" s="206">
        <f t="shared" si="4"/>
        <v>0</v>
      </c>
      <c r="J152" s="1"/>
      <c r="K152" s="1"/>
      <c r="L152" s="1"/>
      <c r="M152" s="39">
        <v>124</v>
      </c>
      <c r="N152" s="266"/>
      <c r="O152" s="266"/>
      <c r="P152" s="266"/>
      <c r="Q152" s="266"/>
      <c r="R152" s="266"/>
      <c r="S152" s="266"/>
      <c r="T152" s="266"/>
      <c r="U152" s="266"/>
      <c r="V152" s="266"/>
      <c r="W152" s="266"/>
    </row>
    <row r="153" spans="1:23" ht="12.75" customHeight="1" x14ac:dyDescent="0.2">
      <c r="A153" s="1"/>
      <c r="B153" s="1"/>
      <c r="C153" s="35"/>
      <c r="D153" s="39">
        <v>125</v>
      </c>
      <c r="E153" s="97">
        <f t="shared" si="5"/>
        <v>37104</v>
      </c>
      <c r="F153" s="98">
        <f t="shared" si="6"/>
        <v>37134</v>
      </c>
      <c r="G153" s="56"/>
      <c r="H153" s="175"/>
      <c r="I153" s="206">
        <f t="shared" si="4"/>
        <v>0</v>
      </c>
      <c r="J153" s="1"/>
      <c r="K153" s="1"/>
      <c r="L153" s="1"/>
      <c r="M153" s="39">
        <v>125</v>
      </c>
      <c r="N153" s="266"/>
      <c r="O153" s="266"/>
      <c r="P153" s="266"/>
      <c r="Q153" s="266"/>
      <c r="R153" s="266"/>
      <c r="S153" s="266"/>
      <c r="T153" s="266"/>
      <c r="U153" s="266"/>
      <c r="V153" s="266"/>
      <c r="W153" s="266"/>
    </row>
    <row r="154" spans="1:23" ht="12.75" customHeight="1" x14ac:dyDescent="0.2">
      <c r="A154" s="1"/>
      <c r="B154" s="1"/>
      <c r="C154" s="35"/>
      <c r="D154" s="39">
        <v>126</v>
      </c>
      <c r="E154" s="97">
        <f t="shared" si="5"/>
        <v>37073</v>
      </c>
      <c r="F154" s="98">
        <f t="shared" si="6"/>
        <v>37103</v>
      </c>
      <c r="G154" s="56"/>
      <c r="H154" s="175"/>
      <c r="I154" s="206">
        <f t="shared" si="4"/>
        <v>0</v>
      </c>
      <c r="J154" s="1"/>
      <c r="K154" s="1"/>
      <c r="L154" s="1"/>
      <c r="M154" s="39">
        <v>126</v>
      </c>
      <c r="N154" s="266"/>
      <c r="O154" s="266"/>
      <c r="P154" s="266"/>
      <c r="Q154" s="266"/>
      <c r="R154" s="266"/>
      <c r="S154" s="266"/>
      <c r="T154" s="266"/>
      <c r="U154" s="266"/>
      <c r="V154" s="266"/>
      <c r="W154" s="266"/>
    </row>
    <row r="155" spans="1:23" ht="12.75" customHeight="1" x14ac:dyDescent="0.2">
      <c r="A155" s="1"/>
      <c r="B155" s="1"/>
      <c r="C155" s="35"/>
      <c r="D155" s="39">
        <v>127</v>
      </c>
      <c r="E155" s="97">
        <f t="shared" si="5"/>
        <v>37043</v>
      </c>
      <c r="F155" s="98">
        <f t="shared" si="6"/>
        <v>37072</v>
      </c>
      <c r="G155" s="56"/>
      <c r="H155" s="175"/>
      <c r="I155" s="206">
        <f t="shared" si="4"/>
        <v>0</v>
      </c>
      <c r="J155" s="1"/>
      <c r="K155" s="1"/>
      <c r="L155" s="1"/>
      <c r="M155" s="39">
        <v>127</v>
      </c>
      <c r="N155" s="266"/>
      <c r="O155" s="266"/>
      <c r="P155" s="266"/>
      <c r="Q155" s="266"/>
      <c r="R155" s="266"/>
      <c r="S155" s="266"/>
      <c r="T155" s="266"/>
      <c r="U155" s="266"/>
      <c r="V155" s="266"/>
      <c r="W155" s="266"/>
    </row>
    <row r="156" spans="1:23" ht="12.75" customHeight="1" x14ac:dyDescent="0.2">
      <c r="A156" s="1"/>
      <c r="B156" s="1"/>
      <c r="C156" s="35"/>
      <c r="D156" s="39">
        <v>128</v>
      </c>
      <c r="E156" s="97">
        <f t="shared" si="5"/>
        <v>37012</v>
      </c>
      <c r="F156" s="98">
        <f t="shared" si="6"/>
        <v>37042</v>
      </c>
      <c r="G156" s="56"/>
      <c r="H156" s="175"/>
      <c r="I156" s="206">
        <f t="shared" si="4"/>
        <v>0</v>
      </c>
      <c r="J156" s="1"/>
      <c r="K156" s="1"/>
      <c r="L156" s="1"/>
      <c r="M156" s="39">
        <v>128</v>
      </c>
      <c r="N156" s="266"/>
      <c r="O156" s="266"/>
      <c r="P156" s="266"/>
      <c r="Q156" s="266"/>
      <c r="R156" s="266"/>
      <c r="S156" s="266"/>
      <c r="T156" s="266"/>
      <c r="U156" s="266"/>
      <c r="V156" s="266"/>
      <c r="W156" s="266"/>
    </row>
    <row r="157" spans="1:23" ht="12.75" customHeight="1" x14ac:dyDescent="0.2">
      <c r="A157" s="1"/>
      <c r="B157" s="1"/>
      <c r="C157" s="35"/>
      <c r="D157" s="39">
        <v>129</v>
      </c>
      <c r="E157" s="97">
        <f t="shared" si="5"/>
        <v>36982</v>
      </c>
      <c r="F157" s="98">
        <f t="shared" si="6"/>
        <v>37011</v>
      </c>
      <c r="G157" s="56"/>
      <c r="H157" s="175"/>
      <c r="I157" s="206">
        <f t="shared" ref="I157:I220" si="7">ROUND(G157+H157,2)</f>
        <v>0</v>
      </c>
      <c r="J157" s="1"/>
      <c r="K157" s="1"/>
      <c r="L157" s="1"/>
      <c r="M157" s="39">
        <v>129</v>
      </c>
      <c r="N157" s="266"/>
      <c r="O157" s="266"/>
      <c r="P157" s="266"/>
      <c r="Q157" s="266"/>
      <c r="R157" s="266"/>
      <c r="S157" s="266"/>
      <c r="T157" s="266"/>
      <c r="U157" s="266"/>
      <c r="V157" s="266"/>
      <c r="W157" s="266"/>
    </row>
    <row r="158" spans="1:23" ht="12.75" customHeight="1" x14ac:dyDescent="0.2">
      <c r="A158" s="1"/>
      <c r="B158" s="1"/>
      <c r="C158" s="35"/>
      <c r="D158" s="39">
        <v>130</v>
      </c>
      <c r="E158" s="97">
        <f t="shared" ref="E158:E221" si="8">IF(OR(E157="",E157=$G$15),"",MAX($G$15,IF(LEFT($G$23)="M",DATE(YEAR(F158),MONTH(F158),1),DATE(YEAR(E157)-1,$K$37,$L$37))))</f>
        <v>36951</v>
      </c>
      <c r="F158" s="98">
        <f t="shared" si="6"/>
        <v>36981</v>
      </c>
      <c r="G158" s="56"/>
      <c r="H158" s="175"/>
      <c r="I158" s="206">
        <f t="shared" si="7"/>
        <v>0</v>
      </c>
      <c r="J158" s="1"/>
      <c r="K158" s="1"/>
      <c r="L158" s="1"/>
      <c r="M158" s="39">
        <v>130</v>
      </c>
      <c r="N158" s="266"/>
      <c r="O158" s="266"/>
      <c r="P158" s="266"/>
      <c r="Q158" s="266"/>
      <c r="R158" s="266"/>
      <c r="S158" s="266"/>
      <c r="T158" s="266"/>
      <c r="U158" s="266"/>
      <c r="V158" s="266"/>
      <c r="W158" s="266"/>
    </row>
    <row r="159" spans="1:23" ht="12.75" customHeight="1" x14ac:dyDescent="0.2">
      <c r="A159" s="1"/>
      <c r="B159" s="1"/>
      <c r="C159" s="35"/>
      <c r="D159" s="39">
        <v>131</v>
      </c>
      <c r="E159" s="97">
        <f t="shared" si="8"/>
        <v>36923</v>
      </c>
      <c r="F159" s="98">
        <f t="shared" si="6"/>
        <v>36950</v>
      </c>
      <c r="G159" s="56"/>
      <c r="H159" s="175"/>
      <c r="I159" s="206">
        <f t="shared" si="7"/>
        <v>0</v>
      </c>
      <c r="J159" s="1"/>
      <c r="K159" s="1"/>
      <c r="L159" s="1"/>
      <c r="M159" s="39">
        <v>131</v>
      </c>
      <c r="N159" s="266"/>
      <c r="O159" s="266"/>
      <c r="P159" s="266"/>
      <c r="Q159" s="266"/>
      <c r="R159" s="266"/>
      <c r="S159" s="266"/>
      <c r="T159" s="266"/>
      <c r="U159" s="266"/>
      <c r="V159" s="266"/>
      <c r="W159" s="266"/>
    </row>
    <row r="160" spans="1:23" ht="12.75" customHeight="1" x14ac:dyDescent="0.2">
      <c r="A160" s="1"/>
      <c r="B160" s="1"/>
      <c r="C160" s="35"/>
      <c r="D160" s="39">
        <v>132</v>
      </c>
      <c r="E160" s="97">
        <f t="shared" si="8"/>
        <v>36892</v>
      </c>
      <c r="F160" s="98">
        <f t="shared" si="6"/>
        <v>36922</v>
      </c>
      <c r="G160" s="56"/>
      <c r="H160" s="175"/>
      <c r="I160" s="206">
        <f t="shared" si="7"/>
        <v>0</v>
      </c>
      <c r="J160" s="1"/>
      <c r="K160" s="1"/>
      <c r="L160" s="1"/>
      <c r="M160" s="39">
        <v>132</v>
      </c>
      <c r="N160" s="266"/>
      <c r="O160" s="266"/>
      <c r="P160" s="266"/>
      <c r="Q160" s="266"/>
      <c r="R160" s="266"/>
      <c r="S160" s="266"/>
      <c r="T160" s="266"/>
      <c r="U160" s="266"/>
      <c r="V160" s="266"/>
      <c r="W160" s="266"/>
    </row>
    <row r="161" spans="1:23" ht="12.75" customHeight="1" x14ac:dyDescent="0.2">
      <c r="A161" s="1"/>
      <c r="B161" s="1"/>
      <c r="C161" s="35"/>
      <c r="D161" s="39">
        <v>133</v>
      </c>
      <c r="E161" s="97">
        <f t="shared" si="8"/>
        <v>36861</v>
      </c>
      <c r="F161" s="98">
        <f t="shared" si="6"/>
        <v>36891</v>
      </c>
      <c r="G161" s="56"/>
      <c r="H161" s="175"/>
      <c r="I161" s="206">
        <f t="shared" si="7"/>
        <v>0</v>
      </c>
      <c r="J161" s="1"/>
      <c r="K161" s="1"/>
      <c r="L161" s="1"/>
      <c r="M161" s="39">
        <v>133</v>
      </c>
      <c r="N161" s="266"/>
      <c r="O161" s="266"/>
      <c r="P161" s="266"/>
      <c r="Q161" s="266"/>
      <c r="R161" s="266"/>
      <c r="S161" s="266"/>
      <c r="T161" s="266"/>
      <c r="U161" s="266"/>
      <c r="V161" s="266"/>
      <c r="W161" s="266"/>
    </row>
    <row r="162" spans="1:23" ht="12.75" customHeight="1" x14ac:dyDescent="0.2">
      <c r="A162" s="1"/>
      <c r="B162" s="1"/>
      <c r="C162" s="35"/>
      <c r="D162" s="39">
        <v>134</v>
      </c>
      <c r="E162" s="97">
        <f t="shared" si="8"/>
        <v>36831</v>
      </c>
      <c r="F162" s="98">
        <f t="shared" si="6"/>
        <v>36860</v>
      </c>
      <c r="G162" s="56"/>
      <c r="H162" s="175"/>
      <c r="I162" s="206">
        <f t="shared" si="7"/>
        <v>0</v>
      </c>
      <c r="J162" s="1"/>
      <c r="K162" s="1"/>
      <c r="L162" s="1"/>
      <c r="M162" s="39">
        <v>134</v>
      </c>
      <c r="N162" s="266"/>
      <c r="O162" s="266"/>
      <c r="P162" s="266"/>
      <c r="Q162" s="266"/>
      <c r="R162" s="266"/>
      <c r="S162" s="266"/>
      <c r="T162" s="266"/>
      <c r="U162" s="266"/>
      <c r="V162" s="266"/>
      <c r="W162" s="266"/>
    </row>
    <row r="163" spans="1:23" ht="12.75" customHeight="1" x14ac:dyDescent="0.2">
      <c r="A163" s="1"/>
      <c r="B163" s="1"/>
      <c r="C163" s="35"/>
      <c r="D163" s="39">
        <v>135</v>
      </c>
      <c r="E163" s="97">
        <f t="shared" si="8"/>
        <v>36800</v>
      </c>
      <c r="F163" s="98">
        <f t="shared" si="6"/>
        <v>36830</v>
      </c>
      <c r="G163" s="56"/>
      <c r="H163" s="175"/>
      <c r="I163" s="206">
        <f t="shared" si="7"/>
        <v>0</v>
      </c>
      <c r="J163" s="1"/>
      <c r="K163" s="1"/>
      <c r="L163" s="1"/>
      <c r="M163" s="39">
        <v>135</v>
      </c>
      <c r="N163" s="266"/>
      <c r="O163" s="266"/>
      <c r="P163" s="266"/>
      <c r="Q163" s="266"/>
      <c r="R163" s="266"/>
      <c r="S163" s="266"/>
      <c r="T163" s="266"/>
      <c r="U163" s="266"/>
      <c r="V163" s="266"/>
      <c r="W163" s="266"/>
    </row>
    <row r="164" spans="1:23" ht="12.75" customHeight="1" x14ac:dyDescent="0.2">
      <c r="A164" s="1"/>
      <c r="B164" s="1"/>
      <c r="C164" s="35"/>
      <c r="D164" s="39">
        <v>136</v>
      </c>
      <c r="E164" s="97">
        <f t="shared" si="8"/>
        <v>36770</v>
      </c>
      <c r="F164" s="98">
        <f t="shared" si="6"/>
        <v>36799</v>
      </c>
      <c r="G164" s="56"/>
      <c r="H164" s="175"/>
      <c r="I164" s="206">
        <f t="shared" si="7"/>
        <v>0</v>
      </c>
      <c r="J164" s="1"/>
      <c r="K164" s="1"/>
      <c r="L164" s="1"/>
      <c r="M164" s="39">
        <v>136</v>
      </c>
      <c r="N164" s="266"/>
      <c r="O164" s="266"/>
      <c r="P164" s="266"/>
      <c r="Q164" s="266"/>
      <c r="R164" s="266"/>
      <c r="S164" s="266"/>
      <c r="T164" s="266"/>
      <c r="U164" s="266"/>
      <c r="V164" s="266"/>
      <c r="W164" s="266"/>
    </row>
    <row r="165" spans="1:23" ht="12.75" customHeight="1" x14ac:dyDescent="0.2">
      <c r="A165" s="1"/>
      <c r="B165" s="1"/>
      <c r="C165" s="35"/>
      <c r="D165" s="39">
        <v>137</v>
      </c>
      <c r="E165" s="97">
        <f t="shared" si="8"/>
        <v>36739</v>
      </c>
      <c r="F165" s="98">
        <f t="shared" si="6"/>
        <v>36769</v>
      </c>
      <c r="G165" s="56"/>
      <c r="H165" s="175"/>
      <c r="I165" s="206">
        <f t="shared" si="7"/>
        <v>0</v>
      </c>
      <c r="J165" s="1"/>
      <c r="K165" s="1"/>
      <c r="L165" s="1"/>
      <c r="M165" s="39">
        <v>137</v>
      </c>
      <c r="N165" s="266"/>
      <c r="O165" s="266"/>
      <c r="P165" s="266"/>
      <c r="Q165" s="266"/>
      <c r="R165" s="266"/>
      <c r="S165" s="266"/>
      <c r="T165" s="266"/>
      <c r="U165" s="266"/>
      <c r="V165" s="266"/>
      <c r="W165" s="266"/>
    </row>
    <row r="166" spans="1:23" ht="12.75" customHeight="1" x14ac:dyDescent="0.2">
      <c r="A166" s="1"/>
      <c r="B166" s="1"/>
      <c r="C166" s="35"/>
      <c r="D166" s="39">
        <v>138</v>
      </c>
      <c r="E166" s="97">
        <f t="shared" si="8"/>
        <v>36708</v>
      </c>
      <c r="F166" s="98">
        <f t="shared" si="6"/>
        <v>36738</v>
      </c>
      <c r="G166" s="56"/>
      <c r="H166" s="175"/>
      <c r="I166" s="206">
        <f t="shared" si="7"/>
        <v>0</v>
      </c>
      <c r="J166" s="1"/>
      <c r="K166" s="1"/>
      <c r="L166" s="1"/>
      <c r="M166" s="39">
        <v>138</v>
      </c>
      <c r="N166" s="266"/>
      <c r="O166" s="266"/>
      <c r="P166" s="266"/>
      <c r="Q166" s="266"/>
      <c r="R166" s="266"/>
      <c r="S166" s="266"/>
      <c r="T166" s="266"/>
      <c r="U166" s="266"/>
      <c r="V166" s="266"/>
      <c r="W166" s="266"/>
    </row>
    <row r="167" spans="1:23" ht="12.75" customHeight="1" x14ac:dyDescent="0.2">
      <c r="A167" s="1"/>
      <c r="B167" s="1"/>
      <c r="C167" s="35"/>
      <c r="D167" s="39">
        <v>139</v>
      </c>
      <c r="E167" s="97">
        <f t="shared" si="8"/>
        <v>36678</v>
      </c>
      <c r="F167" s="98">
        <f t="shared" si="6"/>
        <v>36707</v>
      </c>
      <c r="G167" s="56"/>
      <c r="H167" s="175"/>
      <c r="I167" s="206">
        <f t="shared" si="7"/>
        <v>0</v>
      </c>
      <c r="J167" s="1"/>
      <c r="K167" s="1"/>
      <c r="L167" s="1"/>
      <c r="M167" s="39">
        <v>139</v>
      </c>
      <c r="N167" s="266"/>
      <c r="O167" s="266"/>
      <c r="P167" s="266"/>
      <c r="Q167" s="266"/>
      <c r="R167" s="266"/>
      <c r="S167" s="266"/>
      <c r="T167" s="266"/>
      <c r="U167" s="266"/>
      <c r="V167" s="266"/>
      <c r="W167" s="266"/>
    </row>
    <row r="168" spans="1:23" ht="12.75" customHeight="1" x14ac:dyDescent="0.2">
      <c r="A168" s="1"/>
      <c r="B168" s="1"/>
      <c r="C168" s="35"/>
      <c r="D168" s="39">
        <v>140</v>
      </c>
      <c r="E168" s="97">
        <f t="shared" si="8"/>
        <v>36647</v>
      </c>
      <c r="F168" s="98">
        <f t="shared" ref="F168:F231" si="9">IF(OR(E167="",E167=$G$15),"",E167-1)</f>
        <v>36677</v>
      </c>
      <c r="G168" s="56"/>
      <c r="H168" s="175"/>
      <c r="I168" s="206">
        <f t="shared" si="7"/>
        <v>0</v>
      </c>
      <c r="J168" s="1"/>
      <c r="K168" s="1"/>
      <c r="L168" s="1"/>
      <c r="M168" s="39">
        <v>140</v>
      </c>
      <c r="N168" s="266"/>
      <c r="O168" s="266"/>
      <c r="P168" s="266"/>
      <c r="Q168" s="266"/>
      <c r="R168" s="266"/>
      <c r="S168" s="266"/>
      <c r="T168" s="266"/>
      <c r="U168" s="266"/>
      <c r="V168" s="266"/>
      <c r="W168" s="266"/>
    </row>
    <row r="169" spans="1:23" ht="12.75" customHeight="1" x14ac:dyDescent="0.2">
      <c r="A169" s="1"/>
      <c r="B169" s="1"/>
      <c r="C169" s="35"/>
      <c r="D169" s="39">
        <v>141</v>
      </c>
      <c r="E169" s="97">
        <f t="shared" si="8"/>
        <v>36617</v>
      </c>
      <c r="F169" s="98">
        <f t="shared" si="9"/>
        <v>36646</v>
      </c>
      <c r="G169" s="56"/>
      <c r="H169" s="175"/>
      <c r="I169" s="206">
        <f t="shared" si="7"/>
        <v>0</v>
      </c>
      <c r="J169" s="1"/>
      <c r="K169" s="1"/>
      <c r="L169" s="1"/>
      <c r="M169" s="39">
        <v>141</v>
      </c>
      <c r="N169" s="266"/>
      <c r="O169" s="266"/>
      <c r="P169" s="266"/>
      <c r="Q169" s="266"/>
      <c r="R169" s="266"/>
      <c r="S169" s="266"/>
      <c r="T169" s="266"/>
      <c r="U169" s="266"/>
      <c r="V169" s="266"/>
      <c r="W169" s="266"/>
    </row>
    <row r="170" spans="1:23" ht="12.75" customHeight="1" x14ac:dyDescent="0.2">
      <c r="A170" s="1"/>
      <c r="B170" s="1"/>
      <c r="C170" s="35"/>
      <c r="D170" s="39">
        <v>142</v>
      </c>
      <c r="E170" s="97">
        <f t="shared" si="8"/>
        <v>36586</v>
      </c>
      <c r="F170" s="98">
        <f t="shared" si="9"/>
        <v>36616</v>
      </c>
      <c r="G170" s="56"/>
      <c r="H170" s="175"/>
      <c r="I170" s="206">
        <f t="shared" si="7"/>
        <v>0</v>
      </c>
      <c r="J170" s="1"/>
      <c r="K170" s="1"/>
      <c r="L170" s="1"/>
      <c r="M170" s="39">
        <v>142</v>
      </c>
      <c r="N170" s="266"/>
      <c r="O170" s="266"/>
      <c r="P170" s="266"/>
      <c r="Q170" s="266"/>
      <c r="R170" s="266"/>
      <c r="S170" s="266"/>
      <c r="T170" s="266"/>
      <c r="U170" s="266"/>
      <c r="V170" s="266"/>
      <c r="W170" s="266"/>
    </row>
    <row r="171" spans="1:23" ht="12.75" customHeight="1" x14ac:dyDescent="0.2">
      <c r="A171" s="1"/>
      <c r="B171" s="1"/>
      <c r="C171" s="35"/>
      <c r="D171" s="39">
        <v>143</v>
      </c>
      <c r="E171" s="97">
        <f t="shared" si="8"/>
        <v>36557</v>
      </c>
      <c r="F171" s="98">
        <f t="shared" si="9"/>
        <v>36585</v>
      </c>
      <c r="G171" s="56"/>
      <c r="H171" s="175"/>
      <c r="I171" s="206">
        <f t="shared" si="7"/>
        <v>0</v>
      </c>
      <c r="J171" s="1"/>
      <c r="K171" s="1"/>
      <c r="L171" s="1"/>
      <c r="M171" s="39">
        <v>143</v>
      </c>
      <c r="N171" s="266"/>
      <c r="O171" s="266"/>
      <c r="P171" s="266"/>
      <c r="Q171" s="266"/>
      <c r="R171" s="266"/>
      <c r="S171" s="266"/>
      <c r="T171" s="266"/>
      <c r="U171" s="266"/>
      <c r="V171" s="266"/>
      <c r="W171" s="266"/>
    </row>
    <row r="172" spans="1:23" ht="12.75" customHeight="1" x14ac:dyDescent="0.2">
      <c r="A172" s="1"/>
      <c r="B172" s="1"/>
      <c r="C172" s="35"/>
      <c r="D172" s="39">
        <v>144</v>
      </c>
      <c r="E172" s="97">
        <f t="shared" si="8"/>
        <v>36526</v>
      </c>
      <c r="F172" s="98">
        <f t="shared" si="9"/>
        <v>36556</v>
      </c>
      <c r="G172" s="56"/>
      <c r="H172" s="175"/>
      <c r="I172" s="206">
        <f t="shared" si="7"/>
        <v>0</v>
      </c>
      <c r="J172" s="1"/>
      <c r="K172" s="1"/>
      <c r="L172" s="1"/>
      <c r="M172" s="39">
        <v>144</v>
      </c>
      <c r="N172" s="266"/>
      <c r="O172" s="266"/>
      <c r="P172" s="266"/>
      <c r="Q172" s="266"/>
      <c r="R172" s="266"/>
      <c r="S172" s="266"/>
      <c r="T172" s="266"/>
      <c r="U172" s="266"/>
      <c r="V172" s="266"/>
      <c r="W172" s="266"/>
    </row>
    <row r="173" spans="1:23" ht="12.75" customHeight="1" x14ac:dyDescent="0.2">
      <c r="A173" s="1"/>
      <c r="B173" s="1"/>
      <c r="C173" s="35"/>
      <c r="D173" s="39">
        <v>145</v>
      </c>
      <c r="E173" s="97">
        <f t="shared" si="8"/>
        <v>36495</v>
      </c>
      <c r="F173" s="98">
        <f t="shared" si="9"/>
        <v>36525</v>
      </c>
      <c r="G173" s="56"/>
      <c r="H173" s="175"/>
      <c r="I173" s="206">
        <f t="shared" si="7"/>
        <v>0</v>
      </c>
      <c r="J173" s="1"/>
      <c r="K173" s="1"/>
      <c r="L173" s="1"/>
      <c r="M173" s="39">
        <v>145</v>
      </c>
      <c r="N173" s="266"/>
      <c r="O173" s="266"/>
      <c r="P173" s="266"/>
      <c r="Q173" s="266"/>
      <c r="R173" s="266"/>
      <c r="S173" s="266"/>
      <c r="T173" s="266"/>
      <c r="U173" s="266"/>
      <c r="V173" s="266"/>
      <c r="W173" s="266"/>
    </row>
    <row r="174" spans="1:23" ht="12.75" customHeight="1" x14ac:dyDescent="0.2">
      <c r="A174" s="1"/>
      <c r="B174" s="1"/>
      <c r="C174" s="35"/>
      <c r="D174" s="39">
        <v>146</v>
      </c>
      <c r="E174" s="97">
        <f t="shared" si="8"/>
        <v>36465</v>
      </c>
      <c r="F174" s="98">
        <f t="shared" si="9"/>
        <v>36494</v>
      </c>
      <c r="G174" s="56"/>
      <c r="H174" s="175"/>
      <c r="I174" s="206">
        <f t="shared" si="7"/>
        <v>0</v>
      </c>
      <c r="J174" s="1"/>
      <c r="K174" s="1"/>
      <c r="L174" s="1"/>
      <c r="M174" s="39">
        <v>146</v>
      </c>
      <c r="N174" s="266"/>
      <c r="O174" s="266"/>
      <c r="P174" s="266"/>
      <c r="Q174" s="266"/>
      <c r="R174" s="266"/>
      <c r="S174" s="266"/>
      <c r="T174" s="266"/>
      <c r="U174" s="266"/>
      <c r="V174" s="266"/>
      <c r="W174" s="266"/>
    </row>
    <row r="175" spans="1:23" ht="12.75" customHeight="1" x14ac:dyDescent="0.2">
      <c r="A175" s="1"/>
      <c r="B175" s="1"/>
      <c r="C175" s="35"/>
      <c r="D175" s="39">
        <v>147</v>
      </c>
      <c r="E175" s="97">
        <f t="shared" si="8"/>
        <v>36434</v>
      </c>
      <c r="F175" s="98">
        <f t="shared" si="9"/>
        <v>36464</v>
      </c>
      <c r="G175" s="56"/>
      <c r="H175" s="175"/>
      <c r="I175" s="206">
        <f t="shared" si="7"/>
        <v>0</v>
      </c>
      <c r="J175" s="1"/>
      <c r="K175" s="1"/>
      <c r="L175" s="1"/>
      <c r="M175" s="39">
        <v>147</v>
      </c>
      <c r="N175" s="266"/>
      <c r="O175" s="266"/>
      <c r="P175" s="266"/>
      <c r="Q175" s="266"/>
      <c r="R175" s="266"/>
      <c r="S175" s="266"/>
      <c r="T175" s="266"/>
      <c r="U175" s="266"/>
      <c r="V175" s="266"/>
      <c r="W175" s="266"/>
    </row>
    <row r="176" spans="1:23" ht="12.75" customHeight="1" x14ac:dyDescent="0.2">
      <c r="A176" s="1"/>
      <c r="B176" s="1"/>
      <c r="C176" s="35"/>
      <c r="D176" s="39">
        <v>148</v>
      </c>
      <c r="E176" s="97">
        <f t="shared" si="8"/>
        <v>36404</v>
      </c>
      <c r="F176" s="98">
        <f t="shared" si="9"/>
        <v>36433</v>
      </c>
      <c r="G176" s="56"/>
      <c r="H176" s="175"/>
      <c r="I176" s="206">
        <f t="shared" si="7"/>
        <v>0</v>
      </c>
      <c r="J176" s="1"/>
      <c r="K176" s="1"/>
      <c r="L176" s="1"/>
      <c r="M176" s="39">
        <v>148</v>
      </c>
      <c r="N176" s="266"/>
      <c r="O176" s="266"/>
      <c r="P176" s="266"/>
      <c r="Q176" s="266"/>
      <c r="R176" s="266"/>
      <c r="S176" s="266"/>
      <c r="T176" s="266"/>
      <c r="U176" s="266"/>
      <c r="V176" s="266"/>
      <c r="W176" s="266"/>
    </row>
    <row r="177" spans="1:23" ht="12.75" customHeight="1" x14ac:dyDescent="0.2">
      <c r="A177" s="1"/>
      <c r="B177" s="1"/>
      <c r="C177" s="35"/>
      <c r="D177" s="39">
        <v>149</v>
      </c>
      <c r="E177" s="97">
        <f t="shared" si="8"/>
        <v>36373</v>
      </c>
      <c r="F177" s="98">
        <f t="shared" si="9"/>
        <v>36403</v>
      </c>
      <c r="G177" s="56"/>
      <c r="H177" s="175"/>
      <c r="I177" s="206">
        <f t="shared" si="7"/>
        <v>0</v>
      </c>
      <c r="J177" s="1"/>
      <c r="K177" s="1"/>
      <c r="L177" s="1"/>
      <c r="M177" s="39">
        <v>149</v>
      </c>
      <c r="N177" s="266"/>
      <c r="O177" s="266"/>
      <c r="P177" s="266"/>
      <c r="Q177" s="266"/>
      <c r="R177" s="266"/>
      <c r="S177" s="266"/>
      <c r="T177" s="266"/>
      <c r="U177" s="266"/>
      <c r="V177" s="266"/>
      <c r="W177" s="266"/>
    </row>
    <row r="178" spans="1:23" ht="12.75" customHeight="1" x14ac:dyDescent="0.2">
      <c r="A178" s="1"/>
      <c r="B178" s="1"/>
      <c r="C178" s="35"/>
      <c r="D178" s="39">
        <v>150</v>
      </c>
      <c r="E178" s="97">
        <f t="shared" si="8"/>
        <v>36342</v>
      </c>
      <c r="F178" s="98">
        <f t="shared" si="9"/>
        <v>36372</v>
      </c>
      <c r="G178" s="56"/>
      <c r="H178" s="175"/>
      <c r="I178" s="206">
        <f t="shared" si="7"/>
        <v>0</v>
      </c>
      <c r="J178" s="1"/>
      <c r="K178" s="1"/>
      <c r="L178" s="1"/>
      <c r="M178" s="39">
        <v>150</v>
      </c>
      <c r="N178" s="266"/>
      <c r="O178" s="266"/>
      <c r="P178" s="266"/>
      <c r="Q178" s="266"/>
      <c r="R178" s="266"/>
      <c r="S178" s="266"/>
      <c r="T178" s="266"/>
      <c r="U178" s="266"/>
      <c r="V178" s="266"/>
      <c r="W178" s="266"/>
    </row>
    <row r="179" spans="1:23" ht="12.75" customHeight="1" x14ac:dyDescent="0.2">
      <c r="A179" s="1"/>
      <c r="B179" s="1"/>
      <c r="C179" s="35"/>
      <c r="D179" s="39">
        <v>151</v>
      </c>
      <c r="E179" s="97">
        <f t="shared" si="8"/>
        <v>36312</v>
      </c>
      <c r="F179" s="98">
        <f t="shared" si="9"/>
        <v>36341</v>
      </c>
      <c r="G179" s="56"/>
      <c r="H179" s="175"/>
      <c r="I179" s="206">
        <f t="shared" si="7"/>
        <v>0</v>
      </c>
      <c r="J179" s="1"/>
      <c r="K179" s="1"/>
      <c r="L179" s="1"/>
      <c r="M179" s="39">
        <v>151</v>
      </c>
      <c r="N179" s="266"/>
      <c r="O179" s="266"/>
      <c r="P179" s="266"/>
      <c r="Q179" s="266"/>
      <c r="R179" s="266"/>
      <c r="S179" s="266"/>
      <c r="T179" s="266"/>
      <c r="U179" s="266"/>
      <c r="V179" s="266"/>
      <c r="W179" s="266"/>
    </row>
    <row r="180" spans="1:23" ht="12.75" customHeight="1" x14ac:dyDescent="0.2">
      <c r="A180" s="1"/>
      <c r="B180" s="1"/>
      <c r="C180" s="35"/>
      <c r="D180" s="39">
        <v>152</v>
      </c>
      <c r="E180" s="97">
        <f t="shared" si="8"/>
        <v>36281</v>
      </c>
      <c r="F180" s="98">
        <f t="shared" si="9"/>
        <v>36311</v>
      </c>
      <c r="G180" s="56"/>
      <c r="H180" s="175"/>
      <c r="I180" s="206">
        <f t="shared" si="7"/>
        <v>0</v>
      </c>
      <c r="J180" s="1"/>
      <c r="K180" s="1"/>
      <c r="L180" s="1"/>
      <c r="M180" s="39">
        <v>152</v>
      </c>
      <c r="N180" s="266"/>
      <c r="O180" s="266"/>
      <c r="P180" s="266"/>
      <c r="Q180" s="266"/>
      <c r="R180" s="266"/>
      <c r="S180" s="266"/>
      <c r="T180" s="266"/>
      <c r="U180" s="266"/>
      <c r="V180" s="266"/>
      <c r="W180" s="266"/>
    </row>
    <row r="181" spans="1:23" ht="12.75" customHeight="1" x14ac:dyDescent="0.2">
      <c r="A181" s="1"/>
      <c r="B181" s="1"/>
      <c r="C181" s="35"/>
      <c r="D181" s="39">
        <v>153</v>
      </c>
      <c r="E181" s="97">
        <f t="shared" si="8"/>
        <v>36251</v>
      </c>
      <c r="F181" s="98">
        <f t="shared" si="9"/>
        <v>36280</v>
      </c>
      <c r="G181" s="56"/>
      <c r="H181" s="175"/>
      <c r="I181" s="206">
        <f t="shared" si="7"/>
        <v>0</v>
      </c>
      <c r="J181" s="1"/>
      <c r="K181" s="1"/>
      <c r="L181" s="1"/>
      <c r="M181" s="39">
        <v>153</v>
      </c>
      <c r="N181" s="266"/>
      <c r="O181" s="266"/>
      <c r="P181" s="266"/>
      <c r="Q181" s="266"/>
      <c r="R181" s="266"/>
      <c r="S181" s="266"/>
      <c r="T181" s="266"/>
      <c r="U181" s="266"/>
      <c r="V181" s="266"/>
      <c r="W181" s="266"/>
    </row>
    <row r="182" spans="1:23" ht="12.75" customHeight="1" x14ac:dyDescent="0.2">
      <c r="A182" s="1"/>
      <c r="B182" s="1"/>
      <c r="C182" s="35"/>
      <c r="D182" s="39">
        <v>154</v>
      </c>
      <c r="E182" s="97">
        <f t="shared" si="8"/>
        <v>36220</v>
      </c>
      <c r="F182" s="98">
        <f t="shared" si="9"/>
        <v>36250</v>
      </c>
      <c r="G182" s="56"/>
      <c r="H182" s="175"/>
      <c r="I182" s="206">
        <f t="shared" si="7"/>
        <v>0</v>
      </c>
      <c r="J182" s="1"/>
      <c r="K182" s="1"/>
      <c r="L182" s="1"/>
      <c r="M182" s="39">
        <v>154</v>
      </c>
      <c r="N182" s="266"/>
      <c r="O182" s="266"/>
      <c r="P182" s="266"/>
      <c r="Q182" s="266"/>
      <c r="R182" s="266"/>
      <c r="S182" s="266"/>
      <c r="T182" s="266"/>
      <c r="U182" s="266"/>
      <c r="V182" s="266"/>
      <c r="W182" s="266"/>
    </row>
    <row r="183" spans="1:23" ht="12.75" customHeight="1" x14ac:dyDescent="0.2">
      <c r="A183" s="1"/>
      <c r="B183" s="1"/>
      <c r="C183" s="35"/>
      <c r="D183" s="39">
        <v>155</v>
      </c>
      <c r="E183" s="97">
        <f t="shared" si="8"/>
        <v>36192</v>
      </c>
      <c r="F183" s="98">
        <f t="shared" si="9"/>
        <v>36219</v>
      </c>
      <c r="G183" s="56"/>
      <c r="H183" s="175"/>
      <c r="I183" s="206">
        <f t="shared" si="7"/>
        <v>0</v>
      </c>
      <c r="J183" s="1"/>
      <c r="K183" s="1"/>
      <c r="L183" s="1"/>
      <c r="M183" s="39">
        <v>155</v>
      </c>
      <c r="N183" s="266"/>
      <c r="O183" s="266"/>
      <c r="P183" s="266"/>
      <c r="Q183" s="266"/>
      <c r="R183" s="266"/>
      <c r="S183" s="266"/>
      <c r="T183" s="266"/>
      <c r="U183" s="266"/>
      <c r="V183" s="266"/>
      <c r="W183" s="266"/>
    </row>
    <row r="184" spans="1:23" ht="12.75" customHeight="1" x14ac:dyDescent="0.2">
      <c r="A184" s="1"/>
      <c r="B184" s="1"/>
      <c r="C184" s="35"/>
      <c r="D184" s="39">
        <v>156</v>
      </c>
      <c r="E184" s="97">
        <f t="shared" si="8"/>
        <v>36161</v>
      </c>
      <c r="F184" s="98">
        <f t="shared" si="9"/>
        <v>36191</v>
      </c>
      <c r="G184" s="56"/>
      <c r="H184" s="175"/>
      <c r="I184" s="206">
        <f t="shared" si="7"/>
        <v>0</v>
      </c>
      <c r="J184" s="1"/>
      <c r="K184" s="1"/>
      <c r="L184" s="1"/>
      <c r="M184" s="39">
        <v>156</v>
      </c>
      <c r="N184" s="266"/>
      <c r="O184" s="266"/>
      <c r="P184" s="266"/>
      <c r="Q184" s="266"/>
      <c r="R184" s="266"/>
      <c r="S184" s="266"/>
      <c r="T184" s="266"/>
      <c r="U184" s="266"/>
      <c r="V184" s="266"/>
      <c r="W184" s="266"/>
    </row>
    <row r="185" spans="1:23" ht="12.75" customHeight="1" x14ac:dyDescent="0.2">
      <c r="A185" s="1"/>
      <c r="B185" s="1"/>
      <c r="C185" s="35"/>
      <c r="D185" s="39">
        <v>157</v>
      </c>
      <c r="E185" s="97">
        <f t="shared" si="8"/>
        <v>36130</v>
      </c>
      <c r="F185" s="98">
        <f t="shared" si="9"/>
        <v>36160</v>
      </c>
      <c r="G185" s="56"/>
      <c r="H185" s="175"/>
      <c r="I185" s="206">
        <f t="shared" si="7"/>
        <v>0</v>
      </c>
      <c r="J185" s="1"/>
      <c r="K185" s="1"/>
      <c r="L185" s="1"/>
      <c r="M185" s="39">
        <v>157</v>
      </c>
      <c r="N185" s="266"/>
      <c r="O185" s="266"/>
      <c r="P185" s="266"/>
      <c r="Q185" s="266"/>
      <c r="R185" s="266"/>
      <c r="S185" s="266"/>
      <c r="T185" s="266"/>
      <c r="U185" s="266"/>
      <c r="V185" s="266"/>
      <c r="W185" s="266"/>
    </row>
    <row r="186" spans="1:23" ht="12.75" customHeight="1" x14ac:dyDescent="0.2">
      <c r="A186" s="1"/>
      <c r="B186" s="1"/>
      <c r="C186" s="35"/>
      <c r="D186" s="39">
        <v>158</v>
      </c>
      <c r="E186" s="97">
        <f t="shared" si="8"/>
        <v>36100</v>
      </c>
      <c r="F186" s="98">
        <f t="shared" si="9"/>
        <v>36129</v>
      </c>
      <c r="G186" s="56"/>
      <c r="H186" s="175"/>
      <c r="I186" s="206">
        <f t="shared" si="7"/>
        <v>0</v>
      </c>
      <c r="J186" s="1"/>
      <c r="K186" s="1"/>
      <c r="L186" s="1"/>
      <c r="M186" s="39">
        <v>158</v>
      </c>
      <c r="N186" s="266"/>
      <c r="O186" s="266"/>
      <c r="P186" s="266"/>
      <c r="Q186" s="266"/>
      <c r="R186" s="266"/>
      <c r="S186" s="266"/>
      <c r="T186" s="266"/>
      <c r="U186" s="266"/>
      <c r="V186" s="266"/>
      <c r="W186" s="266"/>
    </row>
    <row r="187" spans="1:23" ht="12.75" customHeight="1" x14ac:dyDescent="0.2">
      <c r="A187" s="1"/>
      <c r="B187" s="1"/>
      <c r="C187" s="35"/>
      <c r="D187" s="39">
        <v>159</v>
      </c>
      <c r="E187" s="97">
        <f t="shared" si="8"/>
        <v>36069</v>
      </c>
      <c r="F187" s="98">
        <f t="shared" si="9"/>
        <v>36099</v>
      </c>
      <c r="G187" s="56"/>
      <c r="H187" s="175"/>
      <c r="I187" s="206">
        <f t="shared" si="7"/>
        <v>0</v>
      </c>
      <c r="J187" s="1"/>
      <c r="K187" s="1"/>
      <c r="L187" s="1"/>
      <c r="M187" s="39">
        <v>159</v>
      </c>
      <c r="N187" s="266"/>
      <c r="O187" s="266"/>
      <c r="P187" s="266"/>
      <c r="Q187" s="266"/>
      <c r="R187" s="266"/>
      <c r="S187" s="266"/>
      <c r="T187" s="266"/>
      <c r="U187" s="266"/>
      <c r="V187" s="266"/>
      <c r="W187" s="266"/>
    </row>
    <row r="188" spans="1:23" ht="12.75" customHeight="1" x14ac:dyDescent="0.2">
      <c r="A188" s="1"/>
      <c r="B188" s="1"/>
      <c r="C188" s="35"/>
      <c r="D188" s="39">
        <v>160</v>
      </c>
      <c r="E188" s="97">
        <f t="shared" si="8"/>
        <v>36039</v>
      </c>
      <c r="F188" s="98">
        <f t="shared" si="9"/>
        <v>36068</v>
      </c>
      <c r="G188" s="56"/>
      <c r="H188" s="175"/>
      <c r="I188" s="206">
        <f t="shared" si="7"/>
        <v>0</v>
      </c>
      <c r="J188" s="1"/>
      <c r="K188" s="1"/>
      <c r="L188" s="1"/>
      <c r="M188" s="39">
        <v>160</v>
      </c>
      <c r="N188" s="266"/>
      <c r="O188" s="266"/>
      <c r="P188" s="266"/>
      <c r="Q188" s="266"/>
      <c r="R188" s="266"/>
      <c r="S188" s="266"/>
      <c r="T188" s="266"/>
      <c r="U188" s="266"/>
      <c r="V188" s="266"/>
      <c r="W188" s="266"/>
    </row>
    <row r="189" spans="1:23" ht="12.75" customHeight="1" x14ac:dyDescent="0.2">
      <c r="A189" s="1"/>
      <c r="B189" s="1"/>
      <c r="C189" s="35"/>
      <c r="D189" s="39">
        <v>161</v>
      </c>
      <c r="E189" s="97">
        <f t="shared" si="8"/>
        <v>36008</v>
      </c>
      <c r="F189" s="98">
        <f t="shared" si="9"/>
        <v>36038</v>
      </c>
      <c r="G189" s="56"/>
      <c r="H189" s="175"/>
      <c r="I189" s="206">
        <f t="shared" si="7"/>
        <v>0</v>
      </c>
      <c r="J189" s="1"/>
      <c r="K189" s="1"/>
      <c r="L189" s="1"/>
      <c r="M189" s="39">
        <v>161</v>
      </c>
      <c r="N189" s="266"/>
      <c r="O189" s="266"/>
      <c r="P189" s="266"/>
      <c r="Q189" s="266"/>
      <c r="R189" s="266"/>
      <c r="S189" s="266"/>
      <c r="T189" s="266"/>
      <c r="U189" s="266"/>
      <c r="V189" s="266"/>
      <c r="W189" s="266"/>
    </row>
    <row r="190" spans="1:23" ht="12.75" customHeight="1" x14ac:dyDescent="0.2">
      <c r="A190" s="1"/>
      <c r="B190" s="1"/>
      <c r="C190" s="35"/>
      <c r="D190" s="39">
        <v>162</v>
      </c>
      <c r="E190" s="97">
        <f t="shared" si="8"/>
        <v>35977</v>
      </c>
      <c r="F190" s="98">
        <f t="shared" si="9"/>
        <v>36007</v>
      </c>
      <c r="G190" s="56"/>
      <c r="H190" s="175"/>
      <c r="I190" s="206">
        <f t="shared" si="7"/>
        <v>0</v>
      </c>
      <c r="J190" s="1"/>
      <c r="K190" s="1"/>
      <c r="L190" s="1"/>
      <c r="M190" s="39">
        <v>162</v>
      </c>
      <c r="N190" s="266"/>
      <c r="O190" s="266"/>
      <c r="P190" s="266"/>
      <c r="Q190" s="266"/>
      <c r="R190" s="266"/>
      <c r="S190" s="266"/>
      <c r="T190" s="266"/>
      <c r="U190" s="266"/>
      <c r="V190" s="266"/>
      <c r="W190" s="266"/>
    </row>
    <row r="191" spans="1:23" ht="12.75" customHeight="1" x14ac:dyDescent="0.2">
      <c r="A191" s="1"/>
      <c r="B191" s="1"/>
      <c r="C191" s="35"/>
      <c r="D191" s="39">
        <v>163</v>
      </c>
      <c r="E191" s="97">
        <f t="shared" si="8"/>
        <v>35947</v>
      </c>
      <c r="F191" s="98">
        <f t="shared" si="9"/>
        <v>35976</v>
      </c>
      <c r="G191" s="56"/>
      <c r="H191" s="175"/>
      <c r="I191" s="206">
        <f t="shared" si="7"/>
        <v>0</v>
      </c>
      <c r="J191" s="1"/>
      <c r="K191" s="1"/>
      <c r="L191" s="1"/>
      <c r="M191" s="39">
        <v>163</v>
      </c>
      <c r="N191" s="266"/>
      <c r="O191" s="266"/>
      <c r="P191" s="266"/>
      <c r="Q191" s="266"/>
      <c r="R191" s="266"/>
      <c r="S191" s="266"/>
      <c r="T191" s="266"/>
      <c r="U191" s="266"/>
      <c r="V191" s="266"/>
      <c r="W191" s="266"/>
    </row>
    <row r="192" spans="1:23" ht="12.75" customHeight="1" x14ac:dyDescent="0.2">
      <c r="A192" s="1"/>
      <c r="B192" s="1"/>
      <c r="C192" s="35"/>
      <c r="D192" s="39">
        <v>164</v>
      </c>
      <c r="E192" s="97">
        <f t="shared" si="8"/>
        <v>35916</v>
      </c>
      <c r="F192" s="98">
        <f t="shared" si="9"/>
        <v>35946</v>
      </c>
      <c r="G192" s="56"/>
      <c r="H192" s="175"/>
      <c r="I192" s="206">
        <f t="shared" si="7"/>
        <v>0</v>
      </c>
      <c r="J192" s="1"/>
      <c r="K192" s="1"/>
      <c r="L192" s="1"/>
      <c r="M192" s="39">
        <v>164</v>
      </c>
      <c r="N192" s="266"/>
      <c r="O192" s="266"/>
      <c r="P192" s="266"/>
      <c r="Q192" s="266"/>
      <c r="R192" s="266"/>
      <c r="S192" s="266"/>
      <c r="T192" s="266"/>
      <c r="U192" s="266"/>
      <c r="V192" s="266"/>
      <c r="W192" s="266"/>
    </row>
    <row r="193" spans="1:23" ht="12.75" customHeight="1" x14ac:dyDescent="0.2">
      <c r="A193" s="1"/>
      <c r="B193" s="1"/>
      <c r="C193" s="35"/>
      <c r="D193" s="39">
        <v>165</v>
      </c>
      <c r="E193" s="97">
        <f t="shared" si="8"/>
        <v>35886</v>
      </c>
      <c r="F193" s="98">
        <f t="shared" si="9"/>
        <v>35915</v>
      </c>
      <c r="G193" s="56"/>
      <c r="H193" s="175"/>
      <c r="I193" s="206">
        <f t="shared" si="7"/>
        <v>0</v>
      </c>
      <c r="J193" s="1"/>
      <c r="K193" s="1"/>
      <c r="L193" s="1"/>
      <c r="M193" s="39">
        <v>165</v>
      </c>
      <c r="N193" s="266"/>
      <c r="O193" s="266"/>
      <c r="P193" s="266"/>
      <c r="Q193" s="266"/>
      <c r="R193" s="266"/>
      <c r="S193" s="266"/>
      <c r="T193" s="266"/>
      <c r="U193" s="266"/>
      <c r="V193" s="266"/>
      <c r="W193" s="266"/>
    </row>
    <row r="194" spans="1:23" ht="12.75" customHeight="1" x14ac:dyDescent="0.2">
      <c r="A194" s="1"/>
      <c r="B194" s="1"/>
      <c r="C194" s="35"/>
      <c r="D194" s="39">
        <v>166</v>
      </c>
      <c r="E194" s="97">
        <f t="shared" si="8"/>
        <v>35855</v>
      </c>
      <c r="F194" s="98">
        <f t="shared" si="9"/>
        <v>35885</v>
      </c>
      <c r="G194" s="56"/>
      <c r="H194" s="175"/>
      <c r="I194" s="206">
        <f t="shared" si="7"/>
        <v>0</v>
      </c>
      <c r="J194" s="1"/>
      <c r="K194" s="1"/>
      <c r="L194" s="1"/>
      <c r="M194" s="39">
        <v>166</v>
      </c>
      <c r="N194" s="266"/>
      <c r="O194" s="266"/>
      <c r="P194" s="266"/>
      <c r="Q194" s="266"/>
      <c r="R194" s="266"/>
      <c r="S194" s="266"/>
      <c r="T194" s="266"/>
      <c r="U194" s="266"/>
      <c r="V194" s="266"/>
      <c r="W194" s="266"/>
    </row>
    <row r="195" spans="1:23" ht="12.75" customHeight="1" x14ac:dyDescent="0.2">
      <c r="A195" s="1"/>
      <c r="B195" s="1"/>
      <c r="C195" s="35"/>
      <c r="D195" s="39">
        <v>167</v>
      </c>
      <c r="E195" s="97">
        <f t="shared" si="8"/>
        <v>35827</v>
      </c>
      <c r="F195" s="98">
        <f t="shared" si="9"/>
        <v>35854</v>
      </c>
      <c r="G195" s="56"/>
      <c r="H195" s="175"/>
      <c r="I195" s="206">
        <f t="shared" si="7"/>
        <v>0</v>
      </c>
      <c r="J195" s="1"/>
      <c r="K195" s="1"/>
      <c r="L195" s="1"/>
      <c r="M195" s="39">
        <v>167</v>
      </c>
      <c r="N195" s="266"/>
      <c r="O195" s="266"/>
      <c r="P195" s="266"/>
      <c r="Q195" s="266"/>
      <c r="R195" s="266"/>
      <c r="S195" s="266"/>
      <c r="T195" s="266"/>
      <c r="U195" s="266"/>
      <c r="V195" s="266"/>
      <c r="W195" s="266"/>
    </row>
    <row r="196" spans="1:23" ht="12.75" customHeight="1" x14ac:dyDescent="0.2">
      <c r="A196" s="1"/>
      <c r="B196" s="1"/>
      <c r="C196" s="35"/>
      <c r="D196" s="39">
        <v>168</v>
      </c>
      <c r="E196" s="97">
        <f t="shared" si="8"/>
        <v>35796</v>
      </c>
      <c r="F196" s="98">
        <f t="shared" si="9"/>
        <v>35826</v>
      </c>
      <c r="G196" s="56"/>
      <c r="H196" s="175"/>
      <c r="I196" s="206">
        <f t="shared" si="7"/>
        <v>0</v>
      </c>
      <c r="J196" s="1"/>
      <c r="K196" s="1"/>
      <c r="L196" s="1"/>
      <c r="M196" s="39">
        <v>168</v>
      </c>
      <c r="N196" s="266"/>
      <c r="O196" s="266"/>
      <c r="P196" s="266"/>
      <c r="Q196" s="266"/>
      <c r="R196" s="266"/>
      <c r="S196" s="266"/>
      <c r="T196" s="266"/>
      <c r="U196" s="266"/>
      <c r="V196" s="266"/>
      <c r="W196" s="266"/>
    </row>
    <row r="197" spans="1:23" ht="12.75" customHeight="1" x14ac:dyDescent="0.2">
      <c r="A197" s="1"/>
      <c r="B197" s="1"/>
      <c r="C197" s="35"/>
      <c r="D197" s="39">
        <v>169</v>
      </c>
      <c r="E197" s="97">
        <f t="shared" si="8"/>
        <v>35765</v>
      </c>
      <c r="F197" s="98">
        <f t="shared" si="9"/>
        <v>35795</v>
      </c>
      <c r="G197" s="56"/>
      <c r="H197" s="175"/>
      <c r="I197" s="206">
        <f t="shared" si="7"/>
        <v>0</v>
      </c>
      <c r="J197" s="1"/>
      <c r="K197" s="1"/>
      <c r="L197" s="1"/>
      <c r="M197" s="39">
        <v>169</v>
      </c>
      <c r="N197" s="266"/>
      <c r="O197" s="266"/>
      <c r="P197" s="266"/>
      <c r="Q197" s="266"/>
      <c r="R197" s="266"/>
      <c r="S197" s="266"/>
      <c r="T197" s="266"/>
      <c r="U197" s="266"/>
      <c r="V197" s="266"/>
      <c r="W197" s="266"/>
    </row>
    <row r="198" spans="1:23" ht="12.75" customHeight="1" x14ac:dyDescent="0.2">
      <c r="A198" s="1"/>
      <c r="B198" s="1"/>
      <c r="C198" s="35"/>
      <c r="D198" s="39">
        <v>170</v>
      </c>
      <c r="E198" s="97">
        <f t="shared" si="8"/>
        <v>35735</v>
      </c>
      <c r="F198" s="98">
        <f t="shared" si="9"/>
        <v>35764</v>
      </c>
      <c r="G198" s="56"/>
      <c r="H198" s="175"/>
      <c r="I198" s="206">
        <f t="shared" si="7"/>
        <v>0</v>
      </c>
      <c r="J198" s="1"/>
      <c r="K198" s="1"/>
      <c r="L198" s="1"/>
      <c r="M198" s="39">
        <v>170</v>
      </c>
      <c r="N198" s="266"/>
      <c r="O198" s="266"/>
      <c r="P198" s="266"/>
      <c r="Q198" s="266"/>
      <c r="R198" s="266"/>
      <c r="S198" s="266"/>
      <c r="T198" s="266"/>
      <c r="U198" s="266"/>
      <c r="V198" s="266"/>
      <c r="W198" s="266"/>
    </row>
    <row r="199" spans="1:23" ht="12.75" customHeight="1" x14ac:dyDescent="0.2">
      <c r="A199" s="1"/>
      <c r="B199" s="1"/>
      <c r="C199" s="35"/>
      <c r="D199" s="39">
        <v>171</v>
      </c>
      <c r="E199" s="97">
        <f t="shared" si="8"/>
        <v>35704</v>
      </c>
      <c r="F199" s="98">
        <f t="shared" si="9"/>
        <v>35734</v>
      </c>
      <c r="G199" s="56"/>
      <c r="H199" s="175"/>
      <c r="I199" s="206">
        <f t="shared" si="7"/>
        <v>0</v>
      </c>
      <c r="J199" s="1"/>
      <c r="K199" s="1"/>
      <c r="L199" s="1"/>
      <c r="M199" s="39">
        <v>171</v>
      </c>
      <c r="N199" s="266"/>
      <c r="O199" s="266"/>
      <c r="P199" s="266"/>
      <c r="Q199" s="266"/>
      <c r="R199" s="266"/>
      <c r="S199" s="266"/>
      <c r="T199" s="266"/>
      <c r="U199" s="266"/>
      <c r="V199" s="266"/>
      <c r="W199" s="266"/>
    </row>
    <row r="200" spans="1:23" ht="12.75" customHeight="1" x14ac:dyDescent="0.2">
      <c r="A200" s="1"/>
      <c r="B200" s="1"/>
      <c r="C200" s="35"/>
      <c r="D200" s="39">
        <v>172</v>
      </c>
      <c r="E200" s="97">
        <f t="shared" si="8"/>
        <v>35674</v>
      </c>
      <c r="F200" s="98">
        <f t="shared" si="9"/>
        <v>35703</v>
      </c>
      <c r="G200" s="56"/>
      <c r="H200" s="175"/>
      <c r="I200" s="206">
        <f t="shared" si="7"/>
        <v>0</v>
      </c>
      <c r="J200" s="1"/>
      <c r="K200" s="1"/>
      <c r="L200" s="1"/>
      <c r="M200" s="39">
        <v>172</v>
      </c>
      <c r="N200" s="266"/>
      <c r="O200" s="266"/>
      <c r="P200" s="266"/>
      <c r="Q200" s="266"/>
      <c r="R200" s="266"/>
      <c r="S200" s="266"/>
      <c r="T200" s="266"/>
      <c r="U200" s="266"/>
      <c r="V200" s="266"/>
      <c r="W200" s="266"/>
    </row>
    <row r="201" spans="1:23" ht="12.75" customHeight="1" x14ac:dyDescent="0.2">
      <c r="A201" s="1"/>
      <c r="B201" s="1"/>
      <c r="C201" s="35"/>
      <c r="D201" s="39">
        <v>173</v>
      </c>
      <c r="E201" s="97">
        <f t="shared" si="8"/>
        <v>35643</v>
      </c>
      <c r="F201" s="98">
        <f t="shared" si="9"/>
        <v>35673</v>
      </c>
      <c r="G201" s="56"/>
      <c r="H201" s="175"/>
      <c r="I201" s="206">
        <f t="shared" si="7"/>
        <v>0</v>
      </c>
      <c r="J201" s="1"/>
      <c r="K201" s="1"/>
      <c r="L201" s="1"/>
      <c r="M201" s="39">
        <v>173</v>
      </c>
      <c r="N201" s="266"/>
      <c r="O201" s="266"/>
      <c r="P201" s="266"/>
      <c r="Q201" s="266"/>
      <c r="R201" s="266"/>
      <c r="S201" s="266"/>
      <c r="T201" s="266"/>
      <c r="U201" s="266"/>
      <c r="V201" s="266"/>
      <c r="W201" s="266"/>
    </row>
    <row r="202" spans="1:23" ht="12.75" customHeight="1" x14ac:dyDescent="0.2">
      <c r="A202" s="1"/>
      <c r="B202" s="1"/>
      <c r="C202" s="35"/>
      <c r="D202" s="39">
        <v>174</v>
      </c>
      <c r="E202" s="97">
        <f t="shared" si="8"/>
        <v>35612</v>
      </c>
      <c r="F202" s="98">
        <f t="shared" si="9"/>
        <v>35642</v>
      </c>
      <c r="G202" s="56"/>
      <c r="H202" s="175"/>
      <c r="I202" s="206">
        <f t="shared" si="7"/>
        <v>0</v>
      </c>
      <c r="J202" s="1"/>
      <c r="K202" s="1"/>
      <c r="L202" s="1"/>
      <c r="M202" s="39">
        <v>174</v>
      </c>
      <c r="N202" s="266"/>
      <c r="O202" s="266"/>
      <c r="P202" s="266"/>
      <c r="Q202" s="266"/>
      <c r="R202" s="266"/>
      <c r="S202" s="266"/>
      <c r="T202" s="266"/>
      <c r="U202" s="266"/>
      <c r="V202" s="266"/>
      <c r="W202" s="266"/>
    </row>
    <row r="203" spans="1:23" ht="12.75" customHeight="1" x14ac:dyDescent="0.2">
      <c r="A203" s="1"/>
      <c r="B203" s="1"/>
      <c r="C203" s="35"/>
      <c r="D203" s="39">
        <v>175</v>
      </c>
      <c r="E203" s="97">
        <f t="shared" si="8"/>
        <v>35582</v>
      </c>
      <c r="F203" s="98">
        <f t="shared" si="9"/>
        <v>35611</v>
      </c>
      <c r="G203" s="56"/>
      <c r="H203" s="175"/>
      <c r="I203" s="206">
        <f t="shared" si="7"/>
        <v>0</v>
      </c>
      <c r="J203" s="1"/>
      <c r="K203" s="1"/>
      <c r="L203" s="1"/>
      <c r="M203" s="39">
        <v>175</v>
      </c>
      <c r="N203" s="266"/>
      <c r="O203" s="266"/>
      <c r="P203" s="266"/>
      <c r="Q203" s="266"/>
      <c r="R203" s="266"/>
      <c r="S203" s="266"/>
      <c r="T203" s="266"/>
      <c r="U203" s="266"/>
      <c r="V203" s="266"/>
      <c r="W203" s="266"/>
    </row>
    <row r="204" spans="1:23" ht="12.75" customHeight="1" x14ac:dyDescent="0.2">
      <c r="A204" s="1"/>
      <c r="B204" s="1"/>
      <c r="C204" s="35"/>
      <c r="D204" s="39">
        <v>176</v>
      </c>
      <c r="E204" s="97">
        <f t="shared" si="8"/>
        <v>35551</v>
      </c>
      <c r="F204" s="98">
        <f t="shared" si="9"/>
        <v>35581</v>
      </c>
      <c r="G204" s="56"/>
      <c r="H204" s="175"/>
      <c r="I204" s="206">
        <f t="shared" si="7"/>
        <v>0</v>
      </c>
      <c r="J204" s="1"/>
      <c r="K204" s="1"/>
      <c r="L204" s="1"/>
      <c r="M204" s="39">
        <v>176</v>
      </c>
      <c r="N204" s="266"/>
      <c r="O204" s="266"/>
      <c r="P204" s="266"/>
      <c r="Q204" s="266"/>
      <c r="R204" s="266"/>
      <c r="S204" s="266"/>
      <c r="T204" s="266"/>
      <c r="U204" s="266"/>
      <c r="V204" s="266"/>
      <c r="W204" s="266"/>
    </row>
    <row r="205" spans="1:23" ht="12.75" customHeight="1" x14ac:dyDescent="0.2">
      <c r="A205" s="1"/>
      <c r="B205" s="1"/>
      <c r="C205" s="35"/>
      <c r="D205" s="39">
        <v>177</v>
      </c>
      <c r="E205" s="97">
        <f t="shared" si="8"/>
        <v>35521</v>
      </c>
      <c r="F205" s="98">
        <f t="shared" si="9"/>
        <v>35550</v>
      </c>
      <c r="G205" s="56"/>
      <c r="H205" s="175"/>
      <c r="I205" s="206">
        <f t="shared" si="7"/>
        <v>0</v>
      </c>
      <c r="J205" s="1"/>
      <c r="K205" s="1"/>
      <c r="L205" s="1"/>
      <c r="M205" s="39">
        <v>177</v>
      </c>
      <c r="N205" s="266"/>
      <c r="O205" s="266"/>
      <c r="P205" s="266"/>
      <c r="Q205" s="266"/>
      <c r="R205" s="266"/>
      <c r="S205" s="266"/>
      <c r="T205" s="266"/>
      <c r="U205" s="266"/>
      <c r="V205" s="266"/>
      <c r="W205" s="266"/>
    </row>
    <row r="206" spans="1:23" ht="12.75" customHeight="1" x14ac:dyDescent="0.2">
      <c r="A206" s="1"/>
      <c r="B206" s="1"/>
      <c r="C206" s="35"/>
      <c r="D206" s="39">
        <v>178</v>
      </c>
      <c r="E206" s="97">
        <f t="shared" si="8"/>
        <v>35490</v>
      </c>
      <c r="F206" s="98">
        <f t="shared" si="9"/>
        <v>35520</v>
      </c>
      <c r="G206" s="56"/>
      <c r="H206" s="175"/>
      <c r="I206" s="206">
        <f t="shared" si="7"/>
        <v>0</v>
      </c>
      <c r="J206" s="1"/>
      <c r="K206" s="1"/>
      <c r="L206" s="1"/>
      <c r="M206" s="39">
        <v>178</v>
      </c>
      <c r="N206" s="266"/>
      <c r="O206" s="266"/>
      <c r="P206" s="266"/>
      <c r="Q206" s="266"/>
      <c r="R206" s="266"/>
      <c r="S206" s="266"/>
      <c r="T206" s="266"/>
      <c r="U206" s="266"/>
      <c r="V206" s="266"/>
      <c r="W206" s="266"/>
    </row>
    <row r="207" spans="1:23" ht="12.75" customHeight="1" x14ac:dyDescent="0.2">
      <c r="A207" s="1"/>
      <c r="B207" s="1"/>
      <c r="C207" s="35"/>
      <c r="D207" s="39">
        <v>179</v>
      </c>
      <c r="E207" s="97">
        <f t="shared" si="8"/>
        <v>35462</v>
      </c>
      <c r="F207" s="98">
        <f t="shared" si="9"/>
        <v>35489</v>
      </c>
      <c r="G207" s="56"/>
      <c r="H207" s="175"/>
      <c r="I207" s="206">
        <f t="shared" si="7"/>
        <v>0</v>
      </c>
      <c r="J207" s="1"/>
      <c r="K207" s="1"/>
      <c r="L207" s="1"/>
      <c r="M207" s="39">
        <v>179</v>
      </c>
      <c r="N207" s="266"/>
      <c r="O207" s="266"/>
      <c r="P207" s="266"/>
      <c r="Q207" s="266"/>
      <c r="R207" s="266"/>
      <c r="S207" s="266"/>
      <c r="T207" s="266"/>
      <c r="U207" s="266"/>
      <c r="V207" s="266"/>
      <c r="W207" s="266"/>
    </row>
    <row r="208" spans="1:23" ht="12.75" customHeight="1" x14ac:dyDescent="0.2">
      <c r="A208" s="1"/>
      <c r="B208" s="1"/>
      <c r="C208" s="35"/>
      <c r="D208" s="39">
        <v>180</v>
      </c>
      <c r="E208" s="97">
        <f t="shared" si="8"/>
        <v>35431</v>
      </c>
      <c r="F208" s="98">
        <f t="shared" si="9"/>
        <v>35461</v>
      </c>
      <c r="G208" s="56"/>
      <c r="H208" s="175"/>
      <c r="I208" s="206">
        <f t="shared" si="7"/>
        <v>0</v>
      </c>
      <c r="J208" s="1"/>
      <c r="K208" s="1"/>
      <c r="L208" s="1"/>
      <c r="M208" s="39">
        <v>180</v>
      </c>
      <c r="N208" s="266"/>
      <c r="O208" s="266"/>
      <c r="P208" s="266"/>
      <c r="Q208" s="266"/>
      <c r="R208" s="266"/>
      <c r="S208" s="266"/>
      <c r="T208" s="266"/>
      <c r="U208" s="266"/>
      <c r="V208" s="266"/>
      <c r="W208" s="266"/>
    </row>
    <row r="209" spans="1:23" ht="12.75" customHeight="1" x14ac:dyDescent="0.2">
      <c r="A209" s="1"/>
      <c r="B209" s="1"/>
      <c r="C209" s="35"/>
      <c r="D209" s="39">
        <v>181</v>
      </c>
      <c r="E209" s="97">
        <f t="shared" si="8"/>
        <v>35400</v>
      </c>
      <c r="F209" s="98">
        <f t="shared" si="9"/>
        <v>35430</v>
      </c>
      <c r="G209" s="56"/>
      <c r="H209" s="175"/>
      <c r="I209" s="206">
        <f t="shared" si="7"/>
        <v>0</v>
      </c>
      <c r="J209" s="1"/>
      <c r="K209" s="1"/>
      <c r="L209" s="1"/>
      <c r="M209" s="39">
        <v>181</v>
      </c>
      <c r="N209" s="266"/>
      <c r="O209" s="266"/>
      <c r="P209" s="266"/>
      <c r="Q209" s="266"/>
      <c r="R209" s="266"/>
      <c r="S209" s="266"/>
      <c r="T209" s="266"/>
      <c r="U209" s="266"/>
      <c r="V209" s="266"/>
      <c r="W209" s="266"/>
    </row>
    <row r="210" spans="1:23" ht="12.75" customHeight="1" x14ac:dyDescent="0.2">
      <c r="A210" s="1"/>
      <c r="B210" s="1"/>
      <c r="C210" s="35"/>
      <c r="D210" s="39">
        <v>182</v>
      </c>
      <c r="E210" s="97">
        <f t="shared" si="8"/>
        <v>35370</v>
      </c>
      <c r="F210" s="98">
        <f t="shared" si="9"/>
        <v>35399</v>
      </c>
      <c r="G210" s="56"/>
      <c r="H210" s="175"/>
      <c r="I210" s="206">
        <f t="shared" si="7"/>
        <v>0</v>
      </c>
      <c r="J210" s="1"/>
      <c r="K210" s="1"/>
      <c r="L210" s="1"/>
      <c r="M210" s="39">
        <v>182</v>
      </c>
      <c r="N210" s="266"/>
      <c r="O210" s="266"/>
      <c r="P210" s="266"/>
      <c r="Q210" s="266"/>
      <c r="R210" s="266"/>
      <c r="S210" s="266"/>
      <c r="T210" s="266"/>
      <c r="U210" s="266"/>
      <c r="V210" s="266"/>
      <c r="W210" s="266"/>
    </row>
    <row r="211" spans="1:23" ht="12.75" customHeight="1" x14ac:dyDescent="0.2">
      <c r="A211" s="1"/>
      <c r="B211" s="1"/>
      <c r="C211" s="35"/>
      <c r="D211" s="39">
        <v>183</v>
      </c>
      <c r="E211" s="97">
        <f t="shared" si="8"/>
        <v>35339</v>
      </c>
      <c r="F211" s="98">
        <f t="shared" si="9"/>
        <v>35369</v>
      </c>
      <c r="G211" s="56"/>
      <c r="H211" s="175"/>
      <c r="I211" s="206">
        <f t="shared" si="7"/>
        <v>0</v>
      </c>
      <c r="J211" s="1"/>
      <c r="K211" s="1"/>
      <c r="L211" s="1"/>
      <c r="M211" s="39">
        <v>183</v>
      </c>
      <c r="N211" s="266"/>
      <c r="O211" s="266"/>
      <c r="P211" s="266"/>
      <c r="Q211" s="266"/>
      <c r="R211" s="266"/>
      <c r="S211" s="266"/>
      <c r="T211" s="266"/>
      <c r="U211" s="266"/>
      <c r="V211" s="266"/>
      <c r="W211" s="266"/>
    </row>
    <row r="212" spans="1:23" ht="12.75" customHeight="1" x14ac:dyDescent="0.2">
      <c r="A212" s="1"/>
      <c r="B212" s="1"/>
      <c r="C212" s="35"/>
      <c r="D212" s="39">
        <v>184</v>
      </c>
      <c r="E212" s="97">
        <f t="shared" si="8"/>
        <v>35309</v>
      </c>
      <c r="F212" s="98">
        <f t="shared" si="9"/>
        <v>35338</v>
      </c>
      <c r="G212" s="56"/>
      <c r="H212" s="175"/>
      <c r="I212" s="206">
        <f t="shared" si="7"/>
        <v>0</v>
      </c>
      <c r="J212" s="1"/>
      <c r="K212" s="1"/>
      <c r="L212" s="1"/>
      <c r="M212" s="39">
        <v>184</v>
      </c>
      <c r="N212" s="266"/>
      <c r="O212" s="266"/>
      <c r="P212" s="266"/>
      <c r="Q212" s="266"/>
      <c r="R212" s="266"/>
      <c r="S212" s="266"/>
      <c r="T212" s="266"/>
      <c r="U212" s="266"/>
      <c r="V212" s="266"/>
      <c r="W212" s="266"/>
    </row>
    <row r="213" spans="1:23" ht="12.75" customHeight="1" x14ac:dyDescent="0.2">
      <c r="A213" s="1"/>
      <c r="B213" s="1"/>
      <c r="C213" s="35"/>
      <c r="D213" s="39">
        <v>185</v>
      </c>
      <c r="E213" s="97">
        <f t="shared" si="8"/>
        <v>35278</v>
      </c>
      <c r="F213" s="98">
        <f t="shared" si="9"/>
        <v>35308</v>
      </c>
      <c r="G213" s="56"/>
      <c r="H213" s="175"/>
      <c r="I213" s="206">
        <f t="shared" si="7"/>
        <v>0</v>
      </c>
      <c r="J213" s="1"/>
      <c r="K213" s="1"/>
      <c r="L213" s="1"/>
      <c r="M213" s="39">
        <v>185</v>
      </c>
      <c r="N213" s="266"/>
      <c r="O213" s="266"/>
      <c r="P213" s="266"/>
      <c r="Q213" s="266"/>
      <c r="R213" s="266"/>
      <c r="S213" s="266"/>
      <c r="T213" s="266"/>
      <c r="U213" s="266"/>
      <c r="V213" s="266"/>
      <c r="W213" s="266"/>
    </row>
    <row r="214" spans="1:23" ht="12.75" customHeight="1" x14ac:dyDescent="0.2">
      <c r="A214" s="1"/>
      <c r="B214" s="1"/>
      <c r="C214" s="35"/>
      <c r="D214" s="39">
        <v>186</v>
      </c>
      <c r="E214" s="97">
        <f t="shared" si="8"/>
        <v>35247</v>
      </c>
      <c r="F214" s="98">
        <f t="shared" si="9"/>
        <v>35277</v>
      </c>
      <c r="G214" s="56"/>
      <c r="H214" s="175"/>
      <c r="I214" s="206">
        <f t="shared" si="7"/>
        <v>0</v>
      </c>
      <c r="J214" s="1"/>
      <c r="K214" s="1"/>
      <c r="L214" s="1"/>
      <c r="M214" s="39">
        <v>186</v>
      </c>
      <c r="N214" s="266"/>
      <c r="O214" s="266"/>
      <c r="P214" s="266"/>
      <c r="Q214" s="266"/>
      <c r="R214" s="266"/>
      <c r="S214" s="266"/>
      <c r="T214" s="266"/>
      <c r="U214" s="266"/>
      <c r="V214" s="266"/>
      <c r="W214" s="266"/>
    </row>
    <row r="215" spans="1:23" ht="12.75" customHeight="1" x14ac:dyDescent="0.2">
      <c r="A215" s="1"/>
      <c r="B215" s="1"/>
      <c r="C215" s="35"/>
      <c r="D215" s="39">
        <v>187</v>
      </c>
      <c r="E215" s="97">
        <f t="shared" si="8"/>
        <v>35217</v>
      </c>
      <c r="F215" s="98">
        <f t="shared" si="9"/>
        <v>35246</v>
      </c>
      <c r="G215" s="56"/>
      <c r="H215" s="175"/>
      <c r="I215" s="206">
        <f t="shared" si="7"/>
        <v>0</v>
      </c>
      <c r="J215" s="1"/>
      <c r="K215" s="1"/>
      <c r="L215" s="1"/>
      <c r="M215" s="39">
        <v>187</v>
      </c>
      <c r="N215" s="266"/>
      <c r="O215" s="266"/>
      <c r="P215" s="266"/>
      <c r="Q215" s="266"/>
      <c r="R215" s="266"/>
      <c r="S215" s="266"/>
      <c r="T215" s="266"/>
      <c r="U215" s="266"/>
      <c r="V215" s="266"/>
      <c r="W215" s="266"/>
    </row>
    <row r="216" spans="1:23" ht="12.75" customHeight="1" x14ac:dyDescent="0.2">
      <c r="A216" s="1"/>
      <c r="B216" s="1"/>
      <c r="C216" s="35"/>
      <c r="D216" s="39">
        <v>188</v>
      </c>
      <c r="E216" s="97">
        <f t="shared" si="8"/>
        <v>35186</v>
      </c>
      <c r="F216" s="98">
        <f t="shared" si="9"/>
        <v>35216</v>
      </c>
      <c r="G216" s="56"/>
      <c r="H216" s="175"/>
      <c r="I216" s="206">
        <f t="shared" si="7"/>
        <v>0</v>
      </c>
      <c r="J216" s="1"/>
      <c r="K216" s="1"/>
      <c r="L216" s="1"/>
      <c r="M216" s="39">
        <v>188</v>
      </c>
      <c r="N216" s="266"/>
      <c r="O216" s="266"/>
      <c r="P216" s="266"/>
      <c r="Q216" s="266"/>
      <c r="R216" s="266"/>
      <c r="S216" s="266"/>
      <c r="T216" s="266"/>
      <c r="U216" s="266"/>
      <c r="V216" s="266"/>
      <c r="W216" s="266"/>
    </row>
    <row r="217" spans="1:23" ht="12.75" customHeight="1" x14ac:dyDescent="0.2">
      <c r="A217" s="1"/>
      <c r="B217" s="1"/>
      <c r="C217" s="35"/>
      <c r="D217" s="39">
        <v>189</v>
      </c>
      <c r="E217" s="97">
        <f t="shared" si="8"/>
        <v>35156</v>
      </c>
      <c r="F217" s="98">
        <f t="shared" si="9"/>
        <v>35185</v>
      </c>
      <c r="G217" s="56"/>
      <c r="H217" s="175"/>
      <c r="I217" s="206">
        <f t="shared" si="7"/>
        <v>0</v>
      </c>
      <c r="J217" s="1"/>
      <c r="K217" s="1"/>
      <c r="L217" s="1"/>
      <c r="M217" s="39">
        <v>189</v>
      </c>
      <c r="N217" s="266"/>
      <c r="O217" s="266"/>
      <c r="P217" s="266"/>
      <c r="Q217" s="266"/>
      <c r="R217" s="266"/>
      <c r="S217" s="266"/>
      <c r="T217" s="266"/>
      <c r="U217" s="266"/>
      <c r="V217" s="266"/>
      <c r="W217" s="266"/>
    </row>
    <row r="218" spans="1:23" ht="12.75" customHeight="1" x14ac:dyDescent="0.2">
      <c r="A218" s="1"/>
      <c r="B218" s="1"/>
      <c r="C218" s="35"/>
      <c r="D218" s="39">
        <v>190</v>
      </c>
      <c r="E218" s="97">
        <f t="shared" si="8"/>
        <v>35125</v>
      </c>
      <c r="F218" s="98">
        <f t="shared" si="9"/>
        <v>35155</v>
      </c>
      <c r="G218" s="56"/>
      <c r="H218" s="175"/>
      <c r="I218" s="206">
        <f t="shared" si="7"/>
        <v>0</v>
      </c>
      <c r="J218" s="1"/>
      <c r="K218" s="1"/>
      <c r="L218" s="1"/>
      <c r="M218" s="39">
        <v>190</v>
      </c>
      <c r="N218" s="266"/>
      <c r="O218" s="266"/>
      <c r="P218" s="266"/>
      <c r="Q218" s="266"/>
      <c r="R218" s="266"/>
      <c r="S218" s="266"/>
      <c r="T218" s="266"/>
      <c r="U218" s="266"/>
      <c r="V218" s="266"/>
      <c r="W218" s="266"/>
    </row>
    <row r="219" spans="1:23" ht="12.75" customHeight="1" x14ac:dyDescent="0.2">
      <c r="A219" s="1"/>
      <c r="B219" s="1"/>
      <c r="C219" s="35"/>
      <c r="D219" s="39">
        <v>191</v>
      </c>
      <c r="E219" s="97">
        <f t="shared" si="8"/>
        <v>35096</v>
      </c>
      <c r="F219" s="98">
        <f t="shared" si="9"/>
        <v>35124</v>
      </c>
      <c r="G219" s="56"/>
      <c r="H219" s="175"/>
      <c r="I219" s="206">
        <f t="shared" si="7"/>
        <v>0</v>
      </c>
      <c r="J219" s="1"/>
      <c r="K219" s="1"/>
      <c r="L219" s="1"/>
      <c r="M219" s="39">
        <v>191</v>
      </c>
      <c r="N219" s="266"/>
      <c r="O219" s="266"/>
      <c r="P219" s="266"/>
      <c r="Q219" s="266"/>
      <c r="R219" s="266"/>
      <c r="S219" s="266"/>
      <c r="T219" s="266"/>
      <c r="U219" s="266"/>
      <c r="V219" s="266"/>
      <c r="W219" s="266"/>
    </row>
    <row r="220" spans="1:23" ht="12.75" customHeight="1" x14ac:dyDescent="0.2">
      <c r="A220" s="1"/>
      <c r="B220" s="1"/>
      <c r="C220" s="35"/>
      <c r="D220" s="39">
        <v>192</v>
      </c>
      <c r="E220" s="97">
        <f t="shared" si="8"/>
        <v>35065</v>
      </c>
      <c r="F220" s="98">
        <f t="shared" si="9"/>
        <v>35095</v>
      </c>
      <c r="G220" s="56"/>
      <c r="H220" s="175"/>
      <c r="I220" s="206">
        <f t="shared" si="7"/>
        <v>0</v>
      </c>
      <c r="J220" s="1"/>
      <c r="K220" s="1"/>
      <c r="L220" s="1"/>
      <c r="M220" s="39">
        <v>192</v>
      </c>
      <c r="N220" s="266"/>
      <c r="O220" s="266"/>
      <c r="P220" s="266"/>
      <c r="Q220" s="266"/>
      <c r="R220" s="266"/>
      <c r="S220" s="266"/>
      <c r="T220" s="266"/>
      <c r="U220" s="266"/>
      <c r="V220" s="266"/>
      <c r="W220" s="266"/>
    </row>
    <row r="221" spans="1:23" ht="12.75" customHeight="1" x14ac:dyDescent="0.2">
      <c r="A221" s="1"/>
      <c r="B221" s="1"/>
      <c r="C221" s="35"/>
      <c r="D221" s="39">
        <v>193</v>
      </c>
      <c r="E221" s="97">
        <f t="shared" si="8"/>
        <v>35034</v>
      </c>
      <c r="F221" s="98">
        <f t="shared" si="9"/>
        <v>35064</v>
      </c>
      <c r="G221" s="56"/>
      <c r="H221" s="175"/>
      <c r="I221" s="206">
        <f t="shared" ref="I221:I284" si="10">ROUND(G221+H221,2)</f>
        <v>0</v>
      </c>
      <c r="J221" s="1"/>
      <c r="K221" s="1"/>
      <c r="L221" s="1"/>
      <c r="M221" s="39">
        <v>193</v>
      </c>
      <c r="N221" s="266"/>
      <c r="O221" s="266"/>
      <c r="P221" s="266"/>
      <c r="Q221" s="266"/>
      <c r="R221" s="266"/>
      <c r="S221" s="266"/>
      <c r="T221" s="266"/>
      <c r="U221" s="266"/>
      <c r="V221" s="266"/>
      <c r="W221" s="266"/>
    </row>
    <row r="222" spans="1:23" ht="12.75" customHeight="1" x14ac:dyDescent="0.2">
      <c r="A222" s="1"/>
      <c r="B222" s="1"/>
      <c r="C222" s="35"/>
      <c r="D222" s="39">
        <v>194</v>
      </c>
      <c r="E222" s="97">
        <f t="shared" ref="E222:E285" si="11">IF(OR(E221="",E221=$G$15),"",MAX($G$15,IF(LEFT($G$23)="M",DATE(YEAR(F222),MONTH(F222),1),DATE(YEAR(E221)-1,$K$37,$L$37))))</f>
        <v>35004</v>
      </c>
      <c r="F222" s="98">
        <f t="shared" si="9"/>
        <v>35033</v>
      </c>
      <c r="G222" s="56"/>
      <c r="H222" s="175"/>
      <c r="I222" s="206">
        <f t="shared" si="10"/>
        <v>0</v>
      </c>
      <c r="J222" s="1"/>
      <c r="K222" s="1"/>
      <c r="L222" s="1"/>
      <c r="M222" s="39">
        <v>194</v>
      </c>
      <c r="N222" s="266"/>
      <c r="O222" s="266"/>
      <c r="P222" s="266"/>
      <c r="Q222" s="266"/>
      <c r="R222" s="266"/>
      <c r="S222" s="266"/>
      <c r="T222" s="266"/>
      <c r="U222" s="266"/>
      <c r="V222" s="266"/>
      <c r="W222" s="266"/>
    </row>
    <row r="223" spans="1:23" ht="12.75" customHeight="1" x14ac:dyDescent="0.2">
      <c r="A223" s="1"/>
      <c r="B223" s="1"/>
      <c r="C223" s="35"/>
      <c r="D223" s="39">
        <v>195</v>
      </c>
      <c r="E223" s="97">
        <f t="shared" si="11"/>
        <v>34973</v>
      </c>
      <c r="F223" s="98">
        <f t="shared" si="9"/>
        <v>35003</v>
      </c>
      <c r="G223" s="56"/>
      <c r="H223" s="175"/>
      <c r="I223" s="206">
        <f t="shared" si="10"/>
        <v>0</v>
      </c>
      <c r="J223" s="1"/>
      <c r="K223" s="1"/>
      <c r="L223" s="1"/>
      <c r="M223" s="39">
        <v>195</v>
      </c>
      <c r="N223" s="266"/>
      <c r="O223" s="266"/>
      <c r="P223" s="266"/>
      <c r="Q223" s="266"/>
      <c r="R223" s="266"/>
      <c r="S223" s="266"/>
      <c r="T223" s="266"/>
      <c r="U223" s="266"/>
      <c r="V223" s="266"/>
      <c r="W223" s="266"/>
    </row>
    <row r="224" spans="1:23" ht="12.75" customHeight="1" x14ac:dyDescent="0.2">
      <c r="A224" s="1"/>
      <c r="B224" s="1"/>
      <c r="C224" s="35"/>
      <c r="D224" s="39">
        <v>196</v>
      </c>
      <c r="E224" s="97">
        <f t="shared" si="11"/>
        <v>34943</v>
      </c>
      <c r="F224" s="98">
        <f t="shared" si="9"/>
        <v>34972</v>
      </c>
      <c r="G224" s="56"/>
      <c r="H224" s="175"/>
      <c r="I224" s="206">
        <f t="shared" si="10"/>
        <v>0</v>
      </c>
      <c r="J224" s="1"/>
      <c r="K224" s="1"/>
      <c r="L224" s="1"/>
      <c r="M224" s="39">
        <v>196</v>
      </c>
      <c r="N224" s="266"/>
      <c r="O224" s="266"/>
      <c r="P224" s="266"/>
      <c r="Q224" s="266"/>
      <c r="R224" s="266"/>
      <c r="S224" s="266"/>
      <c r="T224" s="266"/>
      <c r="U224" s="266"/>
      <c r="V224" s="266"/>
      <c r="W224" s="266"/>
    </row>
    <row r="225" spans="1:23" ht="12.75" customHeight="1" x14ac:dyDescent="0.2">
      <c r="A225" s="1"/>
      <c r="B225" s="1"/>
      <c r="C225" s="35"/>
      <c r="D225" s="39">
        <v>197</v>
      </c>
      <c r="E225" s="97">
        <f t="shared" si="11"/>
        <v>34912</v>
      </c>
      <c r="F225" s="98">
        <f t="shared" si="9"/>
        <v>34942</v>
      </c>
      <c r="G225" s="56"/>
      <c r="H225" s="175"/>
      <c r="I225" s="206">
        <f t="shared" si="10"/>
        <v>0</v>
      </c>
      <c r="J225" s="1"/>
      <c r="K225" s="1"/>
      <c r="L225" s="1"/>
      <c r="M225" s="39">
        <v>197</v>
      </c>
      <c r="N225" s="266"/>
      <c r="O225" s="266"/>
      <c r="P225" s="266"/>
      <c r="Q225" s="266"/>
      <c r="R225" s="266"/>
      <c r="S225" s="266"/>
      <c r="T225" s="266"/>
      <c r="U225" s="266"/>
      <c r="V225" s="266"/>
      <c r="W225" s="266"/>
    </row>
    <row r="226" spans="1:23" ht="12.75" customHeight="1" x14ac:dyDescent="0.2">
      <c r="A226" s="1"/>
      <c r="B226" s="1"/>
      <c r="C226" s="35"/>
      <c r="D226" s="39">
        <v>198</v>
      </c>
      <c r="E226" s="97">
        <f t="shared" si="11"/>
        <v>34881</v>
      </c>
      <c r="F226" s="98">
        <f t="shared" si="9"/>
        <v>34911</v>
      </c>
      <c r="G226" s="56"/>
      <c r="H226" s="175"/>
      <c r="I226" s="206">
        <f t="shared" si="10"/>
        <v>0</v>
      </c>
      <c r="J226" s="1"/>
      <c r="K226" s="1"/>
      <c r="L226" s="1"/>
      <c r="M226" s="39">
        <v>198</v>
      </c>
      <c r="N226" s="266"/>
      <c r="O226" s="266"/>
      <c r="P226" s="266"/>
      <c r="Q226" s="266"/>
      <c r="R226" s="266"/>
      <c r="S226" s="266"/>
      <c r="T226" s="266"/>
      <c r="U226" s="266"/>
      <c r="V226" s="266"/>
      <c r="W226" s="266"/>
    </row>
    <row r="227" spans="1:23" ht="12.75" customHeight="1" x14ac:dyDescent="0.2">
      <c r="A227" s="1"/>
      <c r="B227" s="1"/>
      <c r="C227" s="35"/>
      <c r="D227" s="39">
        <v>199</v>
      </c>
      <c r="E227" s="97">
        <f t="shared" si="11"/>
        <v>34851</v>
      </c>
      <c r="F227" s="98">
        <f t="shared" si="9"/>
        <v>34880</v>
      </c>
      <c r="G227" s="56"/>
      <c r="H227" s="175"/>
      <c r="I227" s="206">
        <f t="shared" si="10"/>
        <v>0</v>
      </c>
      <c r="J227" s="1"/>
      <c r="K227" s="1"/>
      <c r="L227" s="1"/>
      <c r="M227" s="39">
        <v>199</v>
      </c>
      <c r="N227" s="266"/>
      <c r="O227" s="266"/>
      <c r="P227" s="266"/>
      <c r="Q227" s="266"/>
      <c r="R227" s="266"/>
      <c r="S227" s="266"/>
      <c r="T227" s="266"/>
      <c r="U227" s="266"/>
      <c r="V227" s="266"/>
      <c r="W227" s="266"/>
    </row>
    <row r="228" spans="1:23" ht="12.75" customHeight="1" x14ac:dyDescent="0.2">
      <c r="A228" s="1"/>
      <c r="B228" s="1"/>
      <c r="C228" s="35"/>
      <c r="D228" s="39">
        <v>200</v>
      </c>
      <c r="E228" s="97">
        <f t="shared" si="11"/>
        <v>34820</v>
      </c>
      <c r="F228" s="98">
        <f t="shared" si="9"/>
        <v>34850</v>
      </c>
      <c r="G228" s="56"/>
      <c r="H228" s="175"/>
      <c r="I228" s="206">
        <f t="shared" si="10"/>
        <v>0</v>
      </c>
      <c r="J228" s="1"/>
      <c r="K228" s="1"/>
      <c r="L228" s="1"/>
      <c r="M228" s="39">
        <v>200</v>
      </c>
      <c r="N228" s="266"/>
      <c r="O228" s="266"/>
      <c r="P228" s="266"/>
      <c r="Q228" s="266"/>
      <c r="R228" s="266"/>
      <c r="S228" s="266"/>
      <c r="T228" s="266"/>
      <c r="U228" s="266"/>
      <c r="V228" s="266"/>
      <c r="W228" s="266"/>
    </row>
    <row r="229" spans="1:23" ht="12.75" customHeight="1" x14ac:dyDescent="0.2">
      <c r="A229" s="1"/>
      <c r="B229" s="1"/>
      <c r="C229" s="35"/>
      <c r="D229" s="39">
        <v>201</v>
      </c>
      <c r="E229" s="97">
        <f t="shared" si="11"/>
        <v>34790</v>
      </c>
      <c r="F229" s="98">
        <f t="shared" si="9"/>
        <v>34819</v>
      </c>
      <c r="G229" s="56"/>
      <c r="H229" s="175"/>
      <c r="I229" s="206">
        <f t="shared" si="10"/>
        <v>0</v>
      </c>
      <c r="J229" s="1"/>
      <c r="K229" s="1"/>
      <c r="L229" s="1"/>
      <c r="M229" s="39">
        <v>201</v>
      </c>
      <c r="N229" s="266"/>
      <c r="O229" s="266"/>
      <c r="P229" s="266"/>
      <c r="Q229" s="266"/>
      <c r="R229" s="266"/>
      <c r="S229" s="266"/>
      <c r="T229" s="266"/>
      <c r="U229" s="266"/>
      <c r="V229" s="266"/>
      <c r="W229" s="266"/>
    </row>
    <row r="230" spans="1:23" ht="12.75" customHeight="1" x14ac:dyDescent="0.2">
      <c r="A230" s="1"/>
      <c r="B230" s="1"/>
      <c r="C230" s="35"/>
      <c r="D230" s="39">
        <v>202</v>
      </c>
      <c r="E230" s="97">
        <f t="shared" si="11"/>
        <v>34759</v>
      </c>
      <c r="F230" s="98">
        <f t="shared" si="9"/>
        <v>34789</v>
      </c>
      <c r="G230" s="56"/>
      <c r="H230" s="175"/>
      <c r="I230" s="206">
        <f t="shared" si="10"/>
        <v>0</v>
      </c>
      <c r="J230" s="1"/>
      <c r="K230" s="1"/>
      <c r="L230" s="1"/>
      <c r="M230" s="39">
        <v>202</v>
      </c>
      <c r="N230" s="266"/>
      <c r="O230" s="266"/>
      <c r="P230" s="266"/>
      <c r="Q230" s="266"/>
      <c r="R230" s="266"/>
      <c r="S230" s="266"/>
      <c r="T230" s="266"/>
      <c r="U230" s="266"/>
      <c r="V230" s="266"/>
      <c r="W230" s="266"/>
    </row>
    <row r="231" spans="1:23" ht="12.75" customHeight="1" x14ac:dyDescent="0.2">
      <c r="A231" s="1"/>
      <c r="B231" s="1"/>
      <c r="C231" s="35"/>
      <c r="D231" s="39">
        <v>203</v>
      </c>
      <c r="E231" s="97">
        <f t="shared" si="11"/>
        <v>34731</v>
      </c>
      <c r="F231" s="98">
        <f t="shared" si="9"/>
        <v>34758</v>
      </c>
      <c r="G231" s="56"/>
      <c r="H231" s="175"/>
      <c r="I231" s="206">
        <f t="shared" si="10"/>
        <v>0</v>
      </c>
      <c r="J231" s="1"/>
      <c r="K231" s="1"/>
      <c r="L231" s="1"/>
      <c r="M231" s="39">
        <v>203</v>
      </c>
      <c r="N231" s="266"/>
      <c r="O231" s="266"/>
      <c r="P231" s="266"/>
      <c r="Q231" s="266"/>
      <c r="R231" s="266"/>
      <c r="S231" s="266"/>
      <c r="T231" s="266"/>
      <c r="U231" s="266"/>
      <c r="V231" s="266"/>
      <c r="W231" s="266"/>
    </row>
    <row r="232" spans="1:23" ht="12.75" customHeight="1" x14ac:dyDescent="0.2">
      <c r="A232" s="1"/>
      <c r="B232" s="1"/>
      <c r="C232" s="35"/>
      <c r="D232" s="39">
        <v>204</v>
      </c>
      <c r="E232" s="97">
        <f t="shared" si="11"/>
        <v>34700</v>
      </c>
      <c r="F232" s="98">
        <f t="shared" ref="F232:F295" si="12">IF(OR(E231="",E231=$G$15),"",E231-1)</f>
        <v>34730</v>
      </c>
      <c r="G232" s="56"/>
      <c r="H232" s="175"/>
      <c r="I232" s="206">
        <f t="shared" si="10"/>
        <v>0</v>
      </c>
      <c r="J232" s="1"/>
      <c r="K232" s="1"/>
      <c r="L232" s="1"/>
      <c r="M232" s="39">
        <v>204</v>
      </c>
      <c r="N232" s="266"/>
      <c r="O232" s="266"/>
      <c r="P232" s="266"/>
      <c r="Q232" s="266"/>
      <c r="R232" s="266"/>
      <c r="S232" s="266"/>
      <c r="T232" s="266"/>
      <c r="U232" s="266"/>
      <c r="V232" s="266"/>
      <c r="W232" s="266"/>
    </row>
    <row r="233" spans="1:23" ht="12.75" customHeight="1" x14ac:dyDescent="0.2">
      <c r="A233" s="1"/>
      <c r="B233" s="1"/>
      <c r="C233" s="35"/>
      <c r="D233" s="39">
        <v>205</v>
      </c>
      <c r="E233" s="97">
        <f t="shared" si="11"/>
        <v>34669</v>
      </c>
      <c r="F233" s="98">
        <f t="shared" si="12"/>
        <v>34699</v>
      </c>
      <c r="G233" s="56"/>
      <c r="H233" s="175"/>
      <c r="I233" s="206">
        <f t="shared" si="10"/>
        <v>0</v>
      </c>
      <c r="J233" s="1"/>
      <c r="K233" s="1"/>
      <c r="L233" s="1"/>
      <c r="M233" s="39">
        <v>205</v>
      </c>
      <c r="N233" s="266"/>
      <c r="O233" s="266"/>
      <c r="P233" s="266"/>
      <c r="Q233" s="266"/>
      <c r="R233" s="266"/>
      <c r="S233" s="266"/>
      <c r="T233" s="266"/>
      <c r="U233" s="266"/>
      <c r="V233" s="266"/>
      <c r="W233" s="266"/>
    </row>
    <row r="234" spans="1:23" ht="12.75" customHeight="1" x14ac:dyDescent="0.2">
      <c r="A234" s="1"/>
      <c r="B234" s="1"/>
      <c r="C234" s="35"/>
      <c r="D234" s="39">
        <v>206</v>
      </c>
      <c r="E234" s="97">
        <f t="shared" si="11"/>
        <v>34639</v>
      </c>
      <c r="F234" s="98">
        <f t="shared" si="12"/>
        <v>34668</v>
      </c>
      <c r="G234" s="56"/>
      <c r="H234" s="175"/>
      <c r="I234" s="206">
        <f t="shared" si="10"/>
        <v>0</v>
      </c>
      <c r="J234" s="1"/>
      <c r="K234" s="1"/>
      <c r="L234" s="1"/>
      <c r="M234" s="39">
        <v>206</v>
      </c>
      <c r="N234" s="266"/>
      <c r="O234" s="266"/>
      <c r="P234" s="266"/>
      <c r="Q234" s="266"/>
      <c r="R234" s="266"/>
      <c r="S234" s="266"/>
      <c r="T234" s="266"/>
      <c r="U234" s="266"/>
      <c r="V234" s="266"/>
      <c r="W234" s="266"/>
    </row>
    <row r="235" spans="1:23" ht="12.75" customHeight="1" x14ac:dyDescent="0.2">
      <c r="A235" s="1"/>
      <c r="B235" s="1"/>
      <c r="C235" s="35"/>
      <c r="D235" s="39">
        <v>207</v>
      </c>
      <c r="E235" s="97">
        <f t="shared" si="11"/>
        <v>34608</v>
      </c>
      <c r="F235" s="98">
        <f t="shared" si="12"/>
        <v>34638</v>
      </c>
      <c r="G235" s="56"/>
      <c r="H235" s="175"/>
      <c r="I235" s="206">
        <f t="shared" si="10"/>
        <v>0</v>
      </c>
      <c r="J235" s="1"/>
      <c r="K235" s="1"/>
      <c r="L235" s="1"/>
      <c r="M235" s="39">
        <v>207</v>
      </c>
      <c r="N235" s="266"/>
      <c r="O235" s="266"/>
      <c r="P235" s="266"/>
      <c r="Q235" s="266"/>
      <c r="R235" s="266"/>
      <c r="S235" s="266"/>
      <c r="T235" s="266"/>
      <c r="U235" s="266"/>
      <c r="V235" s="266"/>
      <c r="W235" s="266"/>
    </row>
    <row r="236" spans="1:23" ht="12.75" customHeight="1" x14ac:dyDescent="0.2">
      <c r="A236" s="1"/>
      <c r="B236" s="1"/>
      <c r="C236" s="35"/>
      <c r="D236" s="39">
        <v>208</v>
      </c>
      <c r="E236" s="97">
        <f t="shared" si="11"/>
        <v>34578</v>
      </c>
      <c r="F236" s="98">
        <f t="shared" si="12"/>
        <v>34607</v>
      </c>
      <c r="G236" s="56"/>
      <c r="H236" s="175"/>
      <c r="I236" s="206">
        <f t="shared" si="10"/>
        <v>0</v>
      </c>
      <c r="J236" s="1"/>
      <c r="K236" s="1"/>
      <c r="L236" s="1"/>
      <c r="M236" s="39">
        <v>208</v>
      </c>
      <c r="N236" s="266"/>
      <c r="O236" s="266"/>
      <c r="P236" s="266"/>
      <c r="Q236" s="266"/>
      <c r="R236" s="266"/>
      <c r="S236" s="266"/>
      <c r="T236" s="266"/>
      <c r="U236" s="266"/>
      <c r="V236" s="266"/>
      <c r="W236" s="266"/>
    </row>
    <row r="237" spans="1:23" ht="12.75" customHeight="1" x14ac:dyDescent="0.2">
      <c r="A237" s="1"/>
      <c r="B237" s="1"/>
      <c r="C237" s="35"/>
      <c r="D237" s="39">
        <v>209</v>
      </c>
      <c r="E237" s="97">
        <f t="shared" si="11"/>
        <v>34547</v>
      </c>
      <c r="F237" s="98">
        <f t="shared" si="12"/>
        <v>34577</v>
      </c>
      <c r="G237" s="56"/>
      <c r="H237" s="175"/>
      <c r="I237" s="206">
        <f t="shared" si="10"/>
        <v>0</v>
      </c>
      <c r="J237" s="1"/>
      <c r="K237" s="1"/>
      <c r="L237" s="1"/>
      <c r="M237" s="39">
        <v>209</v>
      </c>
      <c r="N237" s="266"/>
      <c r="O237" s="266"/>
      <c r="P237" s="266"/>
      <c r="Q237" s="266"/>
      <c r="R237" s="266"/>
      <c r="S237" s="266"/>
      <c r="T237" s="266"/>
      <c r="U237" s="266"/>
      <c r="V237" s="266"/>
      <c r="W237" s="266"/>
    </row>
    <row r="238" spans="1:23" ht="12.75" customHeight="1" x14ac:dyDescent="0.2">
      <c r="A238" s="1"/>
      <c r="B238" s="1"/>
      <c r="C238" s="35"/>
      <c r="D238" s="39">
        <v>210</v>
      </c>
      <c r="E238" s="97">
        <f t="shared" si="11"/>
        <v>34516</v>
      </c>
      <c r="F238" s="98">
        <f t="shared" si="12"/>
        <v>34546</v>
      </c>
      <c r="G238" s="56"/>
      <c r="H238" s="175"/>
      <c r="I238" s="206">
        <f t="shared" si="10"/>
        <v>0</v>
      </c>
      <c r="J238" s="1"/>
      <c r="K238" s="1"/>
      <c r="L238" s="1"/>
      <c r="M238" s="39">
        <v>210</v>
      </c>
      <c r="N238" s="266"/>
      <c r="O238" s="266"/>
      <c r="P238" s="266"/>
      <c r="Q238" s="266"/>
      <c r="R238" s="266"/>
      <c r="S238" s="266"/>
      <c r="T238" s="266"/>
      <c r="U238" s="266"/>
      <c r="V238" s="266"/>
      <c r="W238" s="266"/>
    </row>
    <row r="239" spans="1:23" ht="12.75" customHeight="1" x14ac:dyDescent="0.2">
      <c r="A239" s="1"/>
      <c r="B239" s="1"/>
      <c r="C239" s="35"/>
      <c r="D239" s="39">
        <v>211</v>
      </c>
      <c r="E239" s="97">
        <f t="shared" si="11"/>
        <v>34486</v>
      </c>
      <c r="F239" s="98">
        <f t="shared" si="12"/>
        <v>34515</v>
      </c>
      <c r="G239" s="56"/>
      <c r="H239" s="175"/>
      <c r="I239" s="206">
        <f t="shared" si="10"/>
        <v>0</v>
      </c>
      <c r="J239" s="1"/>
      <c r="K239" s="1"/>
      <c r="L239" s="1"/>
      <c r="M239" s="39">
        <v>211</v>
      </c>
      <c r="N239" s="266"/>
      <c r="O239" s="266"/>
      <c r="P239" s="266"/>
      <c r="Q239" s="266"/>
      <c r="R239" s="266"/>
      <c r="S239" s="266"/>
      <c r="T239" s="266"/>
      <c r="U239" s="266"/>
      <c r="V239" s="266"/>
      <c r="W239" s="266"/>
    </row>
    <row r="240" spans="1:23" ht="12.75" customHeight="1" x14ac:dyDescent="0.2">
      <c r="A240" s="1"/>
      <c r="B240" s="1"/>
      <c r="C240" s="35"/>
      <c r="D240" s="39">
        <v>212</v>
      </c>
      <c r="E240" s="97">
        <f t="shared" si="11"/>
        <v>34455</v>
      </c>
      <c r="F240" s="98">
        <f t="shared" si="12"/>
        <v>34485</v>
      </c>
      <c r="G240" s="56"/>
      <c r="H240" s="175"/>
      <c r="I240" s="206">
        <f t="shared" si="10"/>
        <v>0</v>
      </c>
      <c r="J240" s="1"/>
      <c r="K240" s="1"/>
      <c r="L240" s="1"/>
      <c r="M240" s="39">
        <v>212</v>
      </c>
      <c r="N240" s="266"/>
      <c r="O240" s="266"/>
      <c r="P240" s="266"/>
      <c r="Q240" s="266"/>
      <c r="R240" s="266"/>
      <c r="S240" s="266"/>
      <c r="T240" s="266"/>
      <c r="U240" s="266"/>
      <c r="V240" s="266"/>
      <c r="W240" s="266"/>
    </row>
    <row r="241" spans="1:23" ht="12.75" customHeight="1" x14ac:dyDescent="0.2">
      <c r="A241" s="1"/>
      <c r="B241" s="1"/>
      <c r="C241" s="35"/>
      <c r="D241" s="39">
        <v>213</v>
      </c>
      <c r="E241" s="97">
        <f t="shared" si="11"/>
        <v>34425</v>
      </c>
      <c r="F241" s="98">
        <f t="shared" si="12"/>
        <v>34454</v>
      </c>
      <c r="G241" s="56"/>
      <c r="H241" s="175"/>
      <c r="I241" s="206">
        <f t="shared" si="10"/>
        <v>0</v>
      </c>
      <c r="J241" s="1"/>
      <c r="K241" s="1"/>
      <c r="L241" s="1"/>
      <c r="M241" s="39">
        <v>213</v>
      </c>
      <c r="N241" s="266"/>
      <c r="O241" s="266"/>
      <c r="P241" s="266"/>
      <c r="Q241" s="266"/>
      <c r="R241" s="266"/>
      <c r="S241" s="266"/>
      <c r="T241" s="266"/>
      <c r="U241" s="266"/>
      <c r="V241" s="266"/>
      <c r="W241" s="266"/>
    </row>
    <row r="242" spans="1:23" ht="12.75" customHeight="1" x14ac:dyDescent="0.2">
      <c r="A242" s="1"/>
      <c r="B242" s="1"/>
      <c r="C242" s="35"/>
      <c r="D242" s="39">
        <v>214</v>
      </c>
      <c r="E242" s="97">
        <f t="shared" si="11"/>
        <v>34394</v>
      </c>
      <c r="F242" s="98">
        <f t="shared" si="12"/>
        <v>34424</v>
      </c>
      <c r="G242" s="56"/>
      <c r="H242" s="175"/>
      <c r="I242" s="206">
        <f t="shared" si="10"/>
        <v>0</v>
      </c>
      <c r="J242" s="1"/>
      <c r="K242" s="1"/>
      <c r="L242" s="1"/>
      <c r="M242" s="39">
        <v>214</v>
      </c>
      <c r="N242" s="266"/>
      <c r="O242" s="266"/>
      <c r="P242" s="266"/>
      <c r="Q242" s="266"/>
      <c r="R242" s="266"/>
      <c r="S242" s="266"/>
      <c r="T242" s="266"/>
      <c r="U242" s="266"/>
      <c r="V242" s="266"/>
      <c r="W242" s="266"/>
    </row>
    <row r="243" spans="1:23" ht="12.75" customHeight="1" x14ac:dyDescent="0.2">
      <c r="A243" s="1"/>
      <c r="B243" s="1"/>
      <c r="C243" s="35"/>
      <c r="D243" s="39">
        <v>215</v>
      </c>
      <c r="E243" s="97">
        <f t="shared" si="11"/>
        <v>34366</v>
      </c>
      <c r="F243" s="98">
        <f t="shared" si="12"/>
        <v>34393</v>
      </c>
      <c r="G243" s="56"/>
      <c r="H243" s="175"/>
      <c r="I243" s="206">
        <f t="shared" si="10"/>
        <v>0</v>
      </c>
      <c r="J243" s="1"/>
      <c r="K243" s="1"/>
      <c r="L243" s="1"/>
      <c r="M243" s="39">
        <v>215</v>
      </c>
      <c r="N243" s="266"/>
      <c r="O243" s="266"/>
      <c r="P243" s="266"/>
      <c r="Q243" s="266"/>
      <c r="R243" s="266"/>
      <c r="S243" s="266"/>
      <c r="T243" s="266"/>
      <c r="U243" s="266"/>
      <c r="V243" s="266"/>
      <c r="W243" s="266"/>
    </row>
    <row r="244" spans="1:23" ht="12.75" customHeight="1" x14ac:dyDescent="0.2">
      <c r="A244" s="1"/>
      <c r="B244" s="1"/>
      <c r="C244" s="35"/>
      <c r="D244" s="39">
        <v>216</v>
      </c>
      <c r="E244" s="97">
        <f t="shared" si="11"/>
        <v>34335</v>
      </c>
      <c r="F244" s="98">
        <f t="shared" si="12"/>
        <v>34365</v>
      </c>
      <c r="G244" s="56"/>
      <c r="H244" s="175"/>
      <c r="I244" s="206">
        <f t="shared" si="10"/>
        <v>0</v>
      </c>
      <c r="J244" s="1"/>
      <c r="K244" s="1"/>
      <c r="L244" s="1"/>
      <c r="M244" s="39">
        <v>216</v>
      </c>
      <c r="N244" s="266"/>
      <c r="O244" s="266"/>
      <c r="P244" s="266"/>
      <c r="Q244" s="266"/>
      <c r="R244" s="266"/>
      <c r="S244" s="266"/>
      <c r="T244" s="266"/>
      <c r="U244" s="266"/>
      <c r="V244" s="266"/>
      <c r="W244" s="266"/>
    </row>
    <row r="245" spans="1:23" ht="12.75" customHeight="1" x14ac:dyDescent="0.2">
      <c r="A245" s="1"/>
      <c r="B245" s="1"/>
      <c r="C245" s="35"/>
      <c r="D245" s="39">
        <v>217</v>
      </c>
      <c r="E245" s="97">
        <f t="shared" si="11"/>
        <v>34304</v>
      </c>
      <c r="F245" s="98">
        <f t="shared" si="12"/>
        <v>34334</v>
      </c>
      <c r="G245" s="56"/>
      <c r="H245" s="175"/>
      <c r="I245" s="206">
        <f t="shared" si="10"/>
        <v>0</v>
      </c>
      <c r="J245" s="1"/>
      <c r="K245" s="1"/>
      <c r="L245" s="1"/>
      <c r="M245" s="39">
        <v>217</v>
      </c>
      <c r="N245" s="266"/>
      <c r="O245" s="266"/>
      <c r="P245" s="266"/>
      <c r="Q245" s="266"/>
      <c r="R245" s="266"/>
      <c r="S245" s="266"/>
      <c r="T245" s="266"/>
      <c r="U245" s="266"/>
      <c r="V245" s="266"/>
      <c r="W245" s="266"/>
    </row>
    <row r="246" spans="1:23" ht="12.75" customHeight="1" x14ac:dyDescent="0.2">
      <c r="A246" s="1"/>
      <c r="B246" s="1"/>
      <c r="C246" s="35"/>
      <c r="D246" s="39">
        <v>218</v>
      </c>
      <c r="E246" s="97">
        <f t="shared" si="11"/>
        <v>34274</v>
      </c>
      <c r="F246" s="98">
        <f t="shared" si="12"/>
        <v>34303</v>
      </c>
      <c r="G246" s="56"/>
      <c r="H246" s="175"/>
      <c r="I246" s="206">
        <f t="shared" si="10"/>
        <v>0</v>
      </c>
      <c r="J246" s="1"/>
      <c r="K246" s="1"/>
      <c r="L246" s="1"/>
      <c r="M246" s="39">
        <v>218</v>
      </c>
      <c r="N246" s="266"/>
      <c r="O246" s="266"/>
      <c r="P246" s="266"/>
      <c r="Q246" s="266"/>
      <c r="R246" s="266"/>
      <c r="S246" s="266"/>
      <c r="T246" s="266"/>
      <c r="U246" s="266"/>
      <c r="V246" s="266"/>
      <c r="W246" s="266"/>
    </row>
    <row r="247" spans="1:23" ht="12.75" customHeight="1" x14ac:dyDescent="0.2">
      <c r="A247" s="1"/>
      <c r="B247" s="1"/>
      <c r="C247" s="35"/>
      <c r="D247" s="39">
        <v>219</v>
      </c>
      <c r="E247" s="97">
        <f t="shared" si="11"/>
        <v>34243</v>
      </c>
      <c r="F247" s="98">
        <f t="shared" si="12"/>
        <v>34273</v>
      </c>
      <c r="G247" s="56"/>
      <c r="H247" s="175"/>
      <c r="I247" s="206">
        <f t="shared" si="10"/>
        <v>0</v>
      </c>
      <c r="J247" s="1"/>
      <c r="K247" s="1"/>
      <c r="L247" s="1"/>
      <c r="M247" s="39">
        <v>219</v>
      </c>
      <c r="N247" s="266"/>
      <c r="O247" s="266"/>
      <c r="P247" s="266"/>
      <c r="Q247" s="266"/>
      <c r="R247" s="266"/>
      <c r="S247" s="266"/>
      <c r="T247" s="266"/>
      <c r="U247" s="266"/>
      <c r="V247" s="266"/>
      <c r="W247" s="266"/>
    </row>
    <row r="248" spans="1:23" ht="12.75" customHeight="1" x14ac:dyDescent="0.2">
      <c r="A248" s="1"/>
      <c r="B248" s="1"/>
      <c r="C248" s="35"/>
      <c r="D248" s="39">
        <v>220</v>
      </c>
      <c r="E248" s="97">
        <f t="shared" si="11"/>
        <v>34213</v>
      </c>
      <c r="F248" s="98">
        <f t="shared" si="12"/>
        <v>34242</v>
      </c>
      <c r="G248" s="56"/>
      <c r="H248" s="175"/>
      <c r="I248" s="206">
        <f t="shared" si="10"/>
        <v>0</v>
      </c>
      <c r="J248" s="1"/>
      <c r="K248" s="1"/>
      <c r="L248" s="1"/>
      <c r="M248" s="39">
        <v>220</v>
      </c>
      <c r="N248" s="266"/>
      <c r="O248" s="266"/>
      <c r="P248" s="266"/>
      <c r="Q248" s="266"/>
      <c r="R248" s="266"/>
      <c r="S248" s="266"/>
      <c r="T248" s="266"/>
      <c r="U248" s="266"/>
      <c r="V248" s="266"/>
      <c r="W248" s="266"/>
    </row>
    <row r="249" spans="1:23" ht="12.75" customHeight="1" x14ac:dyDescent="0.2">
      <c r="A249" s="1"/>
      <c r="B249" s="1"/>
      <c r="C249" s="35"/>
      <c r="D249" s="39">
        <v>221</v>
      </c>
      <c r="E249" s="97">
        <f t="shared" si="11"/>
        <v>34182</v>
      </c>
      <c r="F249" s="98">
        <f t="shared" si="12"/>
        <v>34212</v>
      </c>
      <c r="G249" s="56"/>
      <c r="H249" s="175"/>
      <c r="I249" s="206">
        <f t="shared" si="10"/>
        <v>0</v>
      </c>
      <c r="J249" s="1"/>
      <c r="K249" s="1"/>
      <c r="L249" s="1"/>
      <c r="M249" s="39">
        <v>221</v>
      </c>
      <c r="N249" s="266"/>
      <c r="O249" s="266"/>
      <c r="P249" s="266"/>
      <c r="Q249" s="266"/>
      <c r="R249" s="266"/>
      <c r="S249" s="266"/>
      <c r="T249" s="266"/>
      <c r="U249" s="266"/>
      <c r="V249" s="266"/>
      <c r="W249" s="266"/>
    </row>
    <row r="250" spans="1:23" ht="12.75" customHeight="1" x14ac:dyDescent="0.2">
      <c r="A250" s="1"/>
      <c r="B250" s="1"/>
      <c r="C250" s="35"/>
      <c r="D250" s="39">
        <v>222</v>
      </c>
      <c r="E250" s="97">
        <f t="shared" si="11"/>
        <v>34151</v>
      </c>
      <c r="F250" s="98">
        <f t="shared" si="12"/>
        <v>34181</v>
      </c>
      <c r="G250" s="56"/>
      <c r="H250" s="175"/>
      <c r="I250" s="206">
        <f t="shared" si="10"/>
        <v>0</v>
      </c>
      <c r="J250" s="1"/>
      <c r="K250" s="1"/>
      <c r="L250" s="1"/>
      <c r="M250" s="39">
        <v>222</v>
      </c>
      <c r="N250" s="266"/>
      <c r="O250" s="266"/>
      <c r="P250" s="266"/>
      <c r="Q250" s="266"/>
      <c r="R250" s="266"/>
      <c r="S250" s="266"/>
      <c r="T250" s="266"/>
      <c r="U250" s="266"/>
      <c r="V250" s="266"/>
      <c r="W250" s="266"/>
    </row>
    <row r="251" spans="1:23" ht="12.75" customHeight="1" x14ac:dyDescent="0.2">
      <c r="A251" s="1"/>
      <c r="B251" s="1"/>
      <c r="C251" s="35"/>
      <c r="D251" s="39">
        <v>223</v>
      </c>
      <c r="E251" s="97">
        <f t="shared" si="11"/>
        <v>34121</v>
      </c>
      <c r="F251" s="98">
        <f t="shared" si="12"/>
        <v>34150</v>
      </c>
      <c r="G251" s="56"/>
      <c r="H251" s="175"/>
      <c r="I251" s="206">
        <f t="shared" si="10"/>
        <v>0</v>
      </c>
      <c r="J251" s="1"/>
      <c r="K251" s="1"/>
      <c r="L251" s="1"/>
      <c r="M251" s="39">
        <v>223</v>
      </c>
      <c r="N251" s="266"/>
      <c r="O251" s="266"/>
      <c r="P251" s="266"/>
      <c r="Q251" s="266"/>
      <c r="R251" s="266"/>
      <c r="S251" s="266"/>
      <c r="T251" s="266"/>
      <c r="U251" s="266"/>
      <c r="V251" s="266"/>
      <c r="W251" s="266"/>
    </row>
    <row r="252" spans="1:23" ht="12.75" customHeight="1" x14ac:dyDescent="0.2">
      <c r="A252" s="1"/>
      <c r="B252" s="1"/>
      <c r="C252" s="35"/>
      <c r="D252" s="39">
        <v>224</v>
      </c>
      <c r="E252" s="97">
        <f t="shared" si="11"/>
        <v>34090</v>
      </c>
      <c r="F252" s="98">
        <f t="shared" si="12"/>
        <v>34120</v>
      </c>
      <c r="G252" s="56"/>
      <c r="H252" s="175"/>
      <c r="I252" s="206">
        <f t="shared" si="10"/>
        <v>0</v>
      </c>
      <c r="J252" s="1"/>
      <c r="K252" s="1"/>
      <c r="L252" s="1"/>
      <c r="M252" s="39">
        <v>224</v>
      </c>
      <c r="N252" s="266"/>
      <c r="O252" s="266"/>
      <c r="P252" s="266"/>
      <c r="Q252" s="266"/>
      <c r="R252" s="266"/>
      <c r="S252" s="266"/>
      <c r="T252" s="266"/>
      <c r="U252" s="266"/>
      <c r="V252" s="266"/>
      <c r="W252" s="266"/>
    </row>
    <row r="253" spans="1:23" ht="12.75" customHeight="1" x14ac:dyDescent="0.2">
      <c r="A253" s="1"/>
      <c r="B253" s="1"/>
      <c r="C253" s="35"/>
      <c r="D253" s="39">
        <v>225</v>
      </c>
      <c r="E253" s="97">
        <f t="shared" si="11"/>
        <v>34060</v>
      </c>
      <c r="F253" s="98">
        <f t="shared" si="12"/>
        <v>34089</v>
      </c>
      <c r="G253" s="56"/>
      <c r="H253" s="175"/>
      <c r="I253" s="206">
        <f t="shared" si="10"/>
        <v>0</v>
      </c>
      <c r="J253" s="1"/>
      <c r="K253" s="1"/>
      <c r="L253" s="1"/>
      <c r="M253" s="39">
        <v>225</v>
      </c>
      <c r="N253" s="266"/>
      <c r="O253" s="266"/>
      <c r="P253" s="266"/>
      <c r="Q253" s="266"/>
      <c r="R253" s="266"/>
      <c r="S253" s="266"/>
      <c r="T253" s="266"/>
      <c r="U253" s="266"/>
      <c r="V253" s="266"/>
      <c r="W253" s="266"/>
    </row>
    <row r="254" spans="1:23" ht="12.75" customHeight="1" x14ac:dyDescent="0.2">
      <c r="A254" s="1"/>
      <c r="B254" s="1"/>
      <c r="C254" s="35"/>
      <c r="D254" s="39">
        <v>226</v>
      </c>
      <c r="E254" s="97">
        <f t="shared" si="11"/>
        <v>34029</v>
      </c>
      <c r="F254" s="98">
        <f t="shared" si="12"/>
        <v>34059</v>
      </c>
      <c r="G254" s="56"/>
      <c r="H254" s="175"/>
      <c r="I254" s="206">
        <f t="shared" si="10"/>
        <v>0</v>
      </c>
      <c r="J254" s="1"/>
      <c r="K254" s="1"/>
      <c r="L254" s="1"/>
      <c r="M254" s="39">
        <v>226</v>
      </c>
      <c r="N254" s="266"/>
      <c r="O254" s="266"/>
      <c r="P254" s="266"/>
      <c r="Q254" s="266"/>
      <c r="R254" s="266"/>
      <c r="S254" s="266"/>
      <c r="T254" s="266"/>
      <c r="U254" s="266"/>
      <c r="V254" s="266"/>
      <c r="W254" s="266"/>
    </row>
    <row r="255" spans="1:23" ht="12.75" customHeight="1" x14ac:dyDescent="0.2">
      <c r="A255" s="1"/>
      <c r="B255" s="1"/>
      <c r="C255" s="35"/>
      <c r="D255" s="39">
        <v>227</v>
      </c>
      <c r="E255" s="97">
        <f t="shared" si="11"/>
        <v>34001</v>
      </c>
      <c r="F255" s="98">
        <f t="shared" si="12"/>
        <v>34028</v>
      </c>
      <c r="G255" s="56"/>
      <c r="H255" s="175"/>
      <c r="I255" s="206">
        <f t="shared" si="10"/>
        <v>0</v>
      </c>
      <c r="J255" s="1"/>
      <c r="K255" s="1"/>
      <c r="L255" s="1"/>
      <c r="M255" s="39">
        <v>227</v>
      </c>
      <c r="N255" s="266"/>
      <c r="O255" s="266"/>
      <c r="P255" s="266"/>
      <c r="Q255" s="266"/>
      <c r="R255" s="266"/>
      <c r="S255" s="266"/>
      <c r="T255" s="266"/>
      <c r="U255" s="266"/>
      <c r="V255" s="266"/>
      <c r="W255" s="266"/>
    </row>
    <row r="256" spans="1:23" ht="12.75" customHeight="1" x14ac:dyDescent="0.2">
      <c r="A256" s="1"/>
      <c r="B256" s="1"/>
      <c r="C256" s="35"/>
      <c r="D256" s="39">
        <v>228</v>
      </c>
      <c r="E256" s="97">
        <f t="shared" si="11"/>
        <v>33970</v>
      </c>
      <c r="F256" s="98">
        <f t="shared" si="12"/>
        <v>34000</v>
      </c>
      <c r="G256" s="56"/>
      <c r="H256" s="175"/>
      <c r="I256" s="206">
        <f t="shared" si="10"/>
        <v>0</v>
      </c>
      <c r="J256" s="1"/>
      <c r="K256" s="1"/>
      <c r="L256" s="1"/>
      <c r="M256" s="39">
        <v>228</v>
      </c>
      <c r="N256" s="266"/>
      <c r="O256" s="266"/>
      <c r="P256" s="266"/>
      <c r="Q256" s="266"/>
      <c r="R256" s="266"/>
      <c r="S256" s="266"/>
      <c r="T256" s="266"/>
      <c r="U256" s="266"/>
      <c r="V256" s="266"/>
      <c r="W256" s="266"/>
    </row>
    <row r="257" spans="1:23" ht="12.75" customHeight="1" x14ac:dyDescent="0.2">
      <c r="A257" s="1"/>
      <c r="B257" s="1"/>
      <c r="C257" s="35"/>
      <c r="D257" s="39">
        <v>229</v>
      </c>
      <c r="E257" s="97">
        <f t="shared" si="11"/>
        <v>33939</v>
      </c>
      <c r="F257" s="98">
        <f t="shared" si="12"/>
        <v>33969</v>
      </c>
      <c r="G257" s="56"/>
      <c r="H257" s="175"/>
      <c r="I257" s="206">
        <f t="shared" si="10"/>
        <v>0</v>
      </c>
      <c r="J257" s="1"/>
      <c r="K257" s="1"/>
      <c r="L257" s="1"/>
      <c r="M257" s="39">
        <v>229</v>
      </c>
      <c r="N257" s="266"/>
      <c r="O257" s="266"/>
      <c r="P257" s="266"/>
      <c r="Q257" s="266"/>
      <c r="R257" s="266"/>
      <c r="S257" s="266"/>
      <c r="T257" s="266"/>
      <c r="U257" s="266"/>
      <c r="V257" s="266"/>
      <c r="W257" s="266"/>
    </row>
    <row r="258" spans="1:23" ht="12.75" customHeight="1" x14ac:dyDescent="0.2">
      <c r="A258" s="1"/>
      <c r="B258" s="1"/>
      <c r="C258" s="35"/>
      <c r="D258" s="39">
        <v>230</v>
      </c>
      <c r="E258" s="97">
        <f t="shared" si="11"/>
        <v>33909</v>
      </c>
      <c r="F258" s="98">
        <f t="shared" si="12"/>
        <v>33938</v>
      </c>
      <c r="G258" s="56"/>
      <c r="H258" s="175"/>
      <c r="I258" s="206">
        <f t="shared" si="10"/>
        <v>0</v>
      </c>
      <c r="J258" s="1"/>
      <c r="K258" s="1"/>
      <c r="L258" s="1"/>
      <c r="M258" s="39">
        <v>230</v>
      </c>
      <c r="N258" s="266"/>
      <c r="O258" s="266"/>
      <c r="P258" s="266"/>
      <c r="Q258" s="266"/>
      <c r="R258" s="266"/>
      <c r="S258" s="266"/>
      <c r="T258" s="266"/>
      <c r="U258" s="266"/>
      <c r="V258" s="266"/>
      <c r="W258" s="266"/>
    </row>
    <row r="259" spans="1:23" ht="12.75" customHeight="1" x14ac:dyDescent="0.2">
      <c r="A259" s="1"/>
      <c r="B259" s="1"/>
      <c r="C259" s="35"/>
      <c r="D259" s="39">
        <v>231</v>
      </c>
      <c r="E259" s="97">
        <f t="shared" si="11"/>
        <v>33878</v>
      </c>
      <c r="F259" s="98">
        <f t="shared" si="12"/>
        <v>33908</v>
      </c>
      <c r="G259" s="56"/>
      <c r="H259" s="175"/>
      <c r="I259" s="206">
        <f t="shared" si="10"/>
        <v>0</v>
      </c>
      <c r="J259" s="1"/>
      <c r="K259" s="1"/>
      <c r="L259" s="1"/>
      <c r="M259" s="39">
        <v>231</v>
      </c>
      <c r="N259" s="266"/>
      <c r="O259" s="266"/>
      <c r="P259" s="266"/>
      <c r="Q259" s="266"/>
      <c r="R259" s="266"/>
      <c r="S259" s="266"/>
      <c r="T259" s="266"/>
      <c r="U259" s="266"/>
      <c r="V259" s="266"/>
      <c r="W259" s="266"/>
    </row>
    <row r="260" spans="1:23" ht="12.75" customHeight="1" x14ac:dyDescent="0.2">
      <c r="A260" s="1"/>
      <c r="B260" s="1"/>
      <c r="C260" s="35"/>
      <c r="D260" s="39">
        <v>232</v>
      </c>
      <c r="E260" s="97">
        <f t="shared" si="11"/>
        <v>33848</v>
      </c>
      <c r="F260" s="98">
        <f t="shared" si="12"/>
        <v>33877</v>
      </c>
      <c r="G260" s="56"/>
      <c r="H260" s="175"/>
      <c r="I260" s="206">
        <f t="shared" si="10"/>
        <v>0</v>
      </c>
      <c r="J260" s="1"/>
      <c r="K260" s="1"/>
      <c r="L260" s="1"/>
      <c r="M260" s="39">
        <v>232</v>
      </c>
      <c r="N260" s="266"/>
      <c r="O260" s="266"/>
      <c r="P260" s="266"/>
      <c r="Q260" s="266"/>
      <c r="R260" s="266"/>
      <c r="S260" s="266"/>
      <c r="T260" s="266"/>
      <c r="U260" s="266"/>
      <c r="V260" s="266"/>
      <c r="W260" s="266"/>
    </row>
    <row r="261" spans="1:23" ht="12.75" customHeight="1" x14ac:dyDescent="0.2">
      <c r="A261" s="1"/>
      <c r="B261" s="1"/>
      <c r="C261" s="35"/>
      <c r="D261" s="39">
        <v>233</v>
      </c>
      <c r="E261" s="97">
        <f t="shared" si="11"/>
        <v>33817</v>
      </c>
      <c r="F261" s="98">
        <f t="shared" si="12"/>
        <v>33847</v>
      </c>
      <c r="G261" s="56"/>
      <c r="H261" s="175"/>
      <c r="I261" s="206">
        <f t="shared" si="10"/>
        <v>0</v>
      </c>
      <c r="J261" s="1"/>
      <c r="K261" s="1"/>
      <c r="L261" s="1"/>
      <c r="M261" s="39">
        <v>233</v>
      </c>
      <c r="N261" s="266"/>
      <c r="O261" s="266"/>
      <c r="P261" s="266"/>
      <c r="Q261" s="266"/>
      <c r="R261" s="266"/>
      <c r="S261" s="266"/>
      <c r="T261" s="266"/>
      <c r="U261" s="266"/>
      <c r="V261" s="266"/>
      <c r="W261" s="266"/>
    </row>
    <row r="262" spans="1:23" ht="12.75" customHeight="1" x14ac:dyDescent="0.2">
      <c r="A262" s="1"/>
      <c r="B262" s="1"/>
      <c r="C262" s="35"/>
      <c r="D262" s="39">
        <v>234</v>
      </c>
      <c r="E262" s="97">
        <f t="shared" si="11"/>
        <v>33786</v>
      </c>
      <c r="F262" s="98">
        <f t="shared" si="12"/>
        <v>33816</v>
      </c>
      <c r="G262" s="56"/>
      <c r="H262" s="175"/>
      <c r="I262" s="206">
        <f t="shared" si="10"/>
        <v>0</v>
      </c>
      <c r="J262" s="1"/>
      <c r="K262" s="1"/>
      <c r="L262" s="1"/>
      <c r="M262" s="39">
        <v>234</v>
      </c>
      <c r="N262" s="266"/>
      <c r="O262" s="266"/>
      <c r="P262" s="266"/>
      <c r="Q262" s="266"/>
      <c r="R262" s="266"/>
      <c r="S262" s="266"/>
      <c r="T262" s="266"/>
      <c r="U262" s="266"/>
      <c r="V262" s="266"/>
      <c r="W262" s="266"/>
    </row>
    <row r="263" spans="1:23" ht="12.75" customHeight="1" x14ac:dyDescent="0.2">
      <c r="A263" s="1"/>
      <c r="B263" s="1"/>
      <c r="C263" s="35"/>
      <c r="D263" s="39">
        <v>235</v>
      </c>
      <c r="E263" s="97">
        <f t="shared" si="11"/>
        <v>33756</v>
      </c>
      <c r="F263" s="98">
        <f t="shared" si="12"/>
        <v>33785</v>
      </c>
      <c r="G263" s="56"/>
      <c r="H263" s="175"/>
      <c r="I263" s="206">
        <f t="shared" si="10"/>
        <v>0</v>
      </c>
      <c r="J263" s="1"/>
      <c r="K263" s="1"/>
      <c r="L263" s="1"/>
      <c r="M263" s="39">
        <v>235</v>
      </c>
      <c r="N263" s="266"/>
      <c r="O263" s="266"/>
      <c r="P263" s="266"/>
      <c r="Q263" s="266"/>
      <c r="R263" s="266"/>
      <c r="S263" s="266"/>
      <c r="T263" s="266"/>
      <c r="U263" s="266"/>
      <c r="V263" s="266"/>
      <c r="W263" s="266"/>
    </row>
    <row r="264" spans="1:23" ht="12.75" customHeight="1" x14ac:dyDescent="0.2">
      <c r="A264" s="1"/>
      <c r="B264" s="1"/>
      <c r="C264" s="35"/>
      <c r="D264" s="39">
        <v>236</v>
      </c>
      <c r="E264" s="97">
        <f t="shared" si="11"/>
        <v>33725</v>
      </c>
      <c r="F264" s="98">
        <f t="shared" si="12"/>
        <v>33755</v>
      </c>
      <c r="G264" s="56"/>
      <c r="H264" s="175"/>
      <c r="I264" s="206">
        <f t="shared" si="10"/>
        <v>0</v>
      </c>
      <c r="J264" s="1"/>
      <c r="K264" s="1"/>
      <c r="L264" s="1"/>
      <c r="M264" s="39">
        <v>236</v>
      </c>
      <c r="N264" s="266"/>
      <c r="O264" s="266"/>
      <c r="P264" s="266"/>
      <c r="Q264" s="266"/>
      <c r="R264" s="266"/>
      <c r="S264" s="266"/>
      <c r="T264" s="266"/>
      <c r="U264" s="266"/>
      <c r="V264" s="266"/>
      <c r="W264" s="266"/>
    </row>
    <row r="265" spans="1:23" ht="12.75" customHeight="1" x14ac:dyDescent="0.2">
      <c r="A265" s="1"/>
      <c r="B265" s="1"/>
      <c r="C265" s="35"/>
      <c r="D265" s="39">
        <v>237</v>
      </c>
      <c r="E265" s="97">
        <f t="shared" si="11"/>
        <v>33695</v>
      </c>
      <c r="F265" s="98">
        <f t="shared" si="12"/>
        <v>33724</v>
      </c>
      <c r="G265" s="56"/>
      <c r="H265" s="175"/>
      <c r="I265" s="206">
        <f t="shared" si="10"/>
        <v>0</v>
      </c>
      <c r="J265" s="1"/>
      <c r="K265" s="1"/>
      <c r="L265" s="1"/>
      <c r="M265" s="39">
        <v>237</v>
      </c>
      <c r="N265" s="266"/>
      <c r="O265" s="266"/>
      <c r="P265" s="266"/>
      <c r="Q265" s="266"/>
      <c r="R265" s="266"/>
      <c r="S265" s="266"/>
      <c r="T265" s="266"/>
      <c r="U265" s="266"/>
      <c r="V265" s="266"/>
      <c r="W265" s="266"/>
    </row>
    <row r="266" spans="1:23" ht="12.75" customHeight="1" x14ac:dyDescent="0.2">
      <c r="A266" s="1"/>
      <c r="B266" s="1"/>
      <c r="C266" s="35"/>
      <c r="D266" s="39">
        <v>238</v>
      </c>
      <c r="E266" s="97">
        <f t="shared" si="11"/>
        <v>33664</v>
      </c>
      <c r="F266" s="98">
        <f t="shared" si="12"/>
        <v>33694</v>
      </c>
      <c r="G266" s="56"/>
      <c r="H266" s="175"/>
      <c r="I266" s="206">
        <f t="shared" si="10"/>
        <v>0</v>
      </c>
      <c r="J266" s="1"/>
      <c r="K266" s="1"/>
      <c r="L266" s="1"/>
      <c r="M266" s="39">
        <v>238</v>
      </c>
      <c r="N266" s="266"/>
      <c r="O266" s="266"/>
      <c r="P266" s="266"/>
      <c r="Q266" s="266"/>
      <c r="R266" s="266"/>
      <c r="S266" s="266"/>
      <c r="T266" s="266"/>
      <c r="U266" s="266"/>
      <c r="V266" s="266"/>
      <c r="W266" s="266"/>
    </row>
    <row r="267" spans="1:23" ht="12.75" customHeight="1" x14ac:dyDescent="0.2">
      <c r="A267" s="1"/>
      <c r="B267" s="1"/>
      <c r="C267" s="35"/>
      <c r="D267" s="39">
        <v>239</v>
      </c>
      <c r="E267" s="97">
        <f t="shared" si="11"/>
        <v>33635</v>
      </c>
      <c r="F267" s="98">
        <f t="shared" si="12"/>
        <v>33663</v>
      </c>
      <c r="G267" s="56"/>
      <c r="H267" s="175"/>
      <c r="I267" s="206">
        <f t="shared" si="10"/>
        <v>0</v>
      </c>
      <c r="J267" s="1"/>
      <c r="K267" s="1"/>
      <c r="L267" s="1"/>
      <c r="M267" s="39">
        <v>239</v>
      </c>
      <c r="N267" s="266"/>
      <c r="O267" s="266"/>
      <c r="P267" s="266"/>
      <c r="Q267" s="266"/>
      <c r="R267" s="266"/>
      <c r="S267" s="266"/>
      <c r="T267" s="266"/>
      <c r="U267" s="266"/>
      <c r="V267" s="266"/>
      <c r="W267" s="266"/>
    </row>
    <row r="268" spans="1:23" ht="12.75" customHeight="1" x14ac:dyDescent="0.2">
      <c r="A268" s="1"/>
      <c r="B268" s="1"/>
      <c r="C268" s="35"/>
      <c r="D268" s="39">
        <v>240</v>
      </c>
      <c r="E268" s="97">
        <f t="shared" si="11"/>
        <v>33604</v>
      </c>
      <c r="F268" s="98">
        <f t="shared" si="12"/>
        <v>33634</v>
      </c>
      <c r="G268" s="56"/>
      <c r="H268" s="175"/>
      <c r="I268" s="206">
        <f t="shared" si="10"/>
        <v>0</v>
      </c>
      <c r="J268" s="1"/>
      <c r="K268" s="1"/>
      <c r="L268" s="1"/>
      <c r="M268" s="39">
        <v>240</v>
      </c>
      <c r="N268" s="266"/>
      <c r="O268" s="266"/>
      <c r="P268" s="266"/>
      <c r="Q268" s="266"/>
      <c r="R268" s="266"/>
      <c r="S268" s="266"/>
      <c r="T268" s="266"/>
      <c r="U268" s="266"/>
      <c r="V268" s="266"/>
      <c r="W268" s="266"/>
    </row>
    <row r="269" spans="1:23" ht="12.75" customHeight="1" x14ac:dyDescent="0.2">
      <c r="A269" s="1"/>
      <c r="B269" s="1"/>
      <c r="C269" s="35"/>
      <c r="D269" s="39">
        <v>241</v>
      </c>
      <c r="E269" s="97">
        <f t="shared" si="11"/>
        <v>33573</v>
      </c>
      <c r="F269" s="98">
        <f t="shared" si="12"/>
        <v>33603</v>
      </c>
      <c r="G269" s="56"/>
      <c r="H269" s="175"/>
      <c r="I269" s="206">
        <f t="shared" si="10"/>
        <v>0</v>
      </c>
      <c r="J269" s="1"/>
      <c r="K269" s="1"/>
      <c r="L269" s="1"/>
      <c r="M269" s="39">
        <v>241</v>
      </c>
      <c r="N269" s="266"/>
      <c r="O269" s="266"/>
      <c r="P269" s="266"/>
      <c r="Q269" s="266"/>
      <c r="R269" s="266"/>
      <c r="S269" s="266"/>
      <c r="T269" s="266"/>
      <c r="U269" s="266"/>
      <c r="V269" s="266"/>
      <c r="W269" s="266"/>
    </row>
    <row r="270" spans="1:23" ht="12.75" customHeight="1" x14ac:dyDescent="0.2">
      <c r="A270" s="1"/>
      <c r="B270" s="1"/>
      <c r="C270" s="35"/>
      <c r="D270" s="39">
        <v>242</v>
      </c>
      <c r="E270" s="97">
        <f t="shared" si="11"/>
        <v>33543</v>
      </c>
      <c r="F270" s="98">
        <f t="shared" si="12"/>
        <v>33572</v>
      </c>
      <c r="G270" s="56"/>
      <c r="H270" s="175"/>
      <c r="I270" s="206">
        <f t="shared" si="10"/>
        <v>0</v>
      </c>
      <c r="J270" s="1"/>
      <c r="K270" s="1"/>
      <c r="L270" s="1"/>
      <c r="M270" s="39">
        <v>242</v>
      </c>
      <c r="N270" s="266"/>
      <c r="O270" s="266"/>
      <c r="P270" s="266"/>
      <c r="Q270" s="266"/>
      <c r="R270" s="266"/>
      <c r="S270" s="266"/>
      <c r="T270" s="266"/>
      <c r="U270" s="266"/>
      <c r="V270" s="266"/>
      <c r="W270" s="266"/>
    </row>
    <row r="271" spans="1:23" ht="12.75" customHeight="1" x14ac:dyDescent="0.2">
      <c r="A271" s="1"/>
      <c r="B271" s="1"/>
      <c r="C271" s="35"/>
      <c r="D271" s="39">
        <v>243</v>
      </c>
      <c r="E271" s="97">
        <f t="shared" si="11"/>
        <v>33512</v>
      </c>
      <c r="F271" s="98">
        <f t="shared" si="12"/>
        <v>33542</v>
      </c>
      <c r="G271" s="56"/>
      <c r="H271" s="175"/>
      <c r="I271" s="206">
        <f t="shared" si="10"/>
        <v>0</v>
      </c>
      <c r="J271" s="1"/>
      <c r="K271" s="1"/>
      <c r="L271" s="1"/>
      <c r="M271" s="39">
        <v>243</v>
      </c>
      <c r="N271" s="266"/>
      <c r="O271" s="266"/>
      <c r="P271" s="266"/>
      <c r="Q271" s="266"/>
      <c r="R271" s="266"/>
      <c r="S271" s="266"/>
      <c r="T271" s="266"/>
      <c r="U271" s="266"/>
      <c r="V271" s="266"/>
      <c r="W271" s="266"/>
    </row>
    <row r="272" spans="1:23" ht="12.75" customHeight="1" x14ac:dyDescent="0.2">
      <c r="A272" s="1"/>
      <c r="B272" s="1"/>
      <c r="C272" s="35"/>
      <c r="D272" s="39">
        <v>244</v>
      </c>
      <c r="E272" s="97">
        <f t="shared" si="11"/>
        <v>33482</v>
      </c>
      <c r="F272" s="98">
        <f t="shared" si="12"/>
        <v>33511</v>
      </c>
      <c r="G272" s="56"/>
      <c r="H272" s="175"/>
      <c r="I272" s="206">
        <f t="shared" si="10"/>
        <v>0</v>
      </c>
      <c r="J272" s="1"/>
      <c r="K272" s="1"/>
      <c r="L272" s="1"/>
      <c r="M272" s="39">
        <v>244</v>
      </c>
      <c r="N272" s="266"/>
      <c r="O272" s="266"/>
      <c r="P272" s="266"/>
      <c r="Q272" s="266"/>
      <c r="R272" s="266"/>
      <c r="S272" s="266"/>
      <c r="T272" s="266"/>
      <c r="U272" s="266"/>
      <c r="V272" s="266"/>
      <c r="W272" s="266"/>
    </row>
    <row r="273" spans="1:23" ht="12.75" customHeight="1" x14ac:dyDescent="0.2">
      <c r="A273" s="1"/>
      <c r="B273" s="1"/>
      <c r="C273" s="35"/>
      <c r="D273" s="39">
        <v>245</v>
      </c>
      <c r="E273" s="97">
        <f t="shared" si="11"/>
        <v>33451</v>
      </c>
      <c r="F273" s="98">
        <f t="shared" si="12"/>
        <v>33481</v>
      </c>
      <c r="G273" s="56"/>
      <c r="H273" s="175"/>
      <c r="I273" s="206">
        <f t="shared" si="10"/>
        <v>0</v>
      </c>
      <c r="J273" s="1"/>
      <c r="K273" s="1"/>
      <c r="L273" s="1"/>
      <c r="M273" s="39">
        <v>245</v>
      </c>
      <c r="N273" s="266"/>
      <c r="O273" s="266"/>
      <c r="P273" s="266"/>
      <c r="Q273" s="266"/>
      <c r="R273" s="266"/>
      <c r="S273" s="266"/>
      <c r="T273" s="266"/>
      <c r="U273" s="266"/>
      <c r="V273" s="266"/>
      <c r="W273" s="266"/>
    </row>
    <row r="274" spans="1:23" ht="12.75" customHeight="1" x14ac:dyDescent="0.2">
      <c r="A274" s="1"/>
      <c r="B274" s="1"/>
      <c r="C274" s="35"/>
      <c r="D274" s="39">
        <v>246</v>
      </c>
      <c r="E274" s="97">
        <f t="shared" si="11"/>
        <v>33420</v>
      </c>
      <c r="F274" s="98">
        <f t="shared" si="12"/>
        <v>33450</v>
      </c>
      <c r="G274" s="56"/>
      <c r="H274" s="175"/>
      <c r="I274" s="206">
        <f t="shared" si="10"/>
        <v>0</v>
      </c>
      <c r="J274" s="1"/>
      <c r="K274" s="1"/>
      <c r="L274" s="1"/>
      <c r="M274" s="39">
        <v>246</v>
      </c>
      <c r="N274" s="266"/>
      <c r="O274" s="266"/>
      <c r="P274" s="266"/>
      <c r="Q274" s="266"/>
      <c r="R274" s="266"/>
      <c r="S274" s="266"/>
      <c r="T274" s="266"/>
      <c r="U274" s="266"/>
      <c r="V274" s="266"/>
      <c r="W274" s="266"/>
    </row>
    <row r="275" spans="1:23" ht="12.75" customHeight="1" x14ac:dyDescent="0.2">
      <c r="A275" s="1"/>
      <c r="B275" s="1"/>
      <c r="C275" s="35"/>
      <c r="D275" s="39">
        <v>247</v>
      </c>
      <c r="E275" s="97">
        <f t="shared" si="11"/>
        <v>33390</v>
      </c>
      <c r="F275" s="98">
        <f t="shared" si="12"/>
        <v>33419</v>
      </c>
      <c r="G275" s="56"/>
      <c r="H275" s="175"/>
      <c r="I275" s="206">
        <f t="shared" si="10"/>
        <v>0</v>
      </c>
      <c r="J275" s="1"/>
      <c r="K275" s="1"/>
      <c r="L275" s="1"/>
      <c r="M275" s="39">
        <v>247</v>
      </c>
      <c r="N275" s="266"/>
      <c r="O275" s="266"/>
      <c r="P275" s="266"/>
      <c r="Q275" s="266"/>
      <c r="R275" s="266"/>
      <c r="S275" s="266"/>
      <c r="T275" s="266"/>
      <c r="U275" s="266"/>
      <c r="V275" s="266"/>
      <c r="W275" s="266"/>
    </row>
    <row r="276" spans="1:23" ht="12.75" customHeight="1" x14ac:dyDescent="0.2">
      <c r="A276" s="1"/>
      <c r="B276" s="1"/>
      <c r="C276" s="35"/>
      <c r="D276" s="39">
        <v>248</v>
      </c>
      <c r="E276" s="97">
        <f t="shared" si="11"/>
        <v>33359</v>
      </c>
      <c r="F276" s="98">
        <f t="shared" si="12"/>
        <v>33389</v>
      </c>
      <c r="G276" s="56"/>
      <c r="H276" s="175"/>
      <c r="I276" s="206">
        <f t="shared" si="10"/>
        <v>0</v>
      </c>
      <c r="J276" s="1"/>
      <c r="K276" s="1"/>
      <c r="L276" s="1"/>
      <c r="M276" s="39">
        <v>248</v>
      </c>
      <c r="N276" s="266"/>
      <c r="O276" s="266"/>
      <c r="P276" s="266"/>
      <c r="Q276" s="266"/>
      <c r="R276" s="266"/>
      <c r="S276" s="266"/>
      <c r="T276" s="266"/>
      <c r="U276" s="266"/>
      <c r="V276" s="266"/>
      <c r="W276" s="266"/>
    </row>
    <row r="277" spans="1:23" ht="12.75" customHeight="1" x14ac:dyDescent="0.2">
      <c r="A277" s="1"/>
      <c r="B277" s="1"/>
      <c r="C277" s="35"/>
      <c r="D277" s="39">
        <v>249</v>
      </c>
      <c r="E277" s="97">
        <f t="shared" si="11"/>
        <v>33329</v>
      </c>
      <c r="F277" s="98">
        <f t="shared" si="12"/>
        <v>33358</v>
      </c>
      <c r="G277" s="56"/>
      <c r="H277" s="175"/>
      <c r="I277" s="206">
        <f t="shared" si="10"/>
        <v>0</v>
      </c>
      <c r="J277" s="1"/>
      <c r="K277" s="1"/>
      <c r="L277" s="1"/>
      <c r="M277" s="39">
        <v>249</v>
      </c>
      <c r="N277" s="266"/>
      <c r="O277" s="266"/>
      <c r="P277" s="266"/>
      <c r="Q277" s="266"/>
      <c r="R277" s="266"/>
      <c r="S277" s="266"/>
      <c r="T277" s="266"/>
      <c r="U277" s="266"/>
      <c r="V277" s="266"/>
      <c r="W277" s="266"/>
    </row>
    <row r="278" spans="1:23" ht="12.75" customHeight="1" x14ac:dyDescent="0.2">
      <c r="A278" s="1"/>
      <c r="B278" s="1"/>
      <c r="C278" s="35"/>
      <c r="D278" s="39">
        <v>250</v>
      </c>
      <c r="E278" s="97">
        <f t="shared" si="11"/>
        <v>33298</v>
      </c>
      <c r="F278" s="98">
        <f t="shared" si="12"/>
        <v>33328</v>
      </c>
      <c r="G278" s="56"/>
      <c r="H278" s="175"/>
      <c r="I278" s="206">
        <f t="shared" si="10"/>
        <v>0</v>
      </c>
      <c r="J278" s="1"/>
      <c r="K278" s="1"/>
      <c r="L278" s="1"/>
      <c r="M278" s="39">
        <v>250</v>
      </c>
      <c r="N278" s="266"/>
      <c r="O278" s="266"/>
      <c r="P278" s="266"/>
      <c r="Q278" s="266"/>
      <c r="R278" s="266"/>
      <c r="S278" s="266"/>
      <c r="T278" s="266"/>
      <c r="U278" s="266"/>
      <c r="V278" s="266"/>
      <c r="W278" s="266"/>
    </row>
    <row r="279" spans="1:23" ht="12.75" customHeight="1" x14ac:dyDescent="0.2">
      <c r="A279" s="1"/>
      <c r="B279" s="1"/>
      <c r="C279" s="35"/>
      <c r="D279" s="39">
        <v>251</v>
      </c>
      <c r="E279" s="97">
        <f t="shared" si="11"/>
        <v>33270</v>
      </c>
      <c r="F279" s="98">
        <f t="shared" si="12"/>
        <v>33297</v>
      </c>
      <c r="G279" s="56"/>
      <c r="H279" s="175"/>
      <c r="I279" s="206">
        <f t="shared" si="10"/>
        <v>0</v>
      </c>
      <c r="J279" s="1"/>
      <c r="K279" s="1"/>
      <c r="L279" s="1"/>
      <c r="M279" s="39">
        <v>251</v>
      </c>
      <c r="N279" s="266"/>
      <c r="O279" s="266"/>
      <c r="P279" s="266"/>
      <c r="Q279" s="266"/>
      <c r="R279" s="266"/>
      <c r="S279" s="266"/>
      <c r="T279" s="266"/>
      <c r="U279" s="266"/>
      <c r="V279" s="266"/>
      <c r="W279" s="266"/>
    </row>
    <row r="280" spans="1:23" ht="12.75" customHeight="1" x14ac:dyDescent="0.2">
      <c r="A280" s="1"/>
      <c r="B280" s="1"/>
      <c r="C280" s="35"/>
      <c r="D280" s="39">
        <v>252</v>
      </c>
      <c r="E280" s="97">
        <f t="shared" si="11"/>
        <v>33239</v>
      </c>
      <c r="F280" s="98">
        <f t="shared" si="12"/>
        <v>33269</v>
      </c>
      <c r="G280" s="56"/>
      <c r="H280" s="175"/>
      <c r="I280" s="206">
        <f t="shared" si="10"/>
        <v>0</v>
      </c>
      <c r="J280" s="1"/>
      <c r="K280" s="1"/>
      <c r="L280" s="1"/>
      <c r="M280" s="39">
        <v>252</v>
      </c>
      <c r="N280" s="266"/>
      <c r="O280" s="266"/>
      <c r="P280" s="266"/>
      <c r="Q280" s="266"/>
      <c r="R280" s="266"/>
      <c r="S280" s="266"/>
      <c r="T280" s="266"/>
      <c r="U280" s="266"/>
      <c r="V280" s="266"/>
      <c r="W280" s="266"/>
    </row>
    <row r="281" spans="1:23" ht="12.75" customHeight="1" x14ac:dyDescent="0.2">
      <c r="A281" s="1"/>
      <c r="B281" s="1"/>
      <c r="C281" s="35"/>
      <c r="D281" s="39">
        <v>253</v>
      </c>
      <c r="E281" s="97">
        <f t="shared" si="11"/>
        <v>33208</v>
      </c>
      <c r="F281" s="98">
        <f t="shared" si="12"/>
        <v>33238</v>
      </c>
      <c r="G281" s="56"/>
      <c r="H281" s="175"/>
      <c r="I281" s="206">
        <f t="shared" si="10"/>
        <v>0</v>
      </c>
      <c r="J281" s="1"/>
      <c r="K281" s="1"/>
      <c r="L281" s="1"/>
      <c r="M281" s="39">
        <v>253</v>
      </c>
      <c r="N281" s="266"/>
      <c r="O281" s="266"/>
      <c r="P281" s="266"/>
      <c r="Q281" s="266"/>
      <c r="R281" s="266"/>
      <c r="S281" s="266"/>
      <c r="T281" s="266"/>
      <c r="U281" s="266"/>
      <c r="V281" s="266"/>
      <c r="W281" s="266"/>
    </row>
    <row r="282" spans="1:23" ht="12.75" customHeight="1" x14ac:dyDescent="0.2">
      <c r="A282" s="1"/>
      <c r="B282" s="1"/>
      <c r="C282" s="35"/>
      <c r="D282" s="39">
        <v>254</v>
      </c>
      <c r="E282" s="97">
        <f t="shared" si="11"/>
        <v>33178</v>
      </c>
      <c r="F282" s="98">
        <f t="shared" si="12"/>
        <v>33207</v>
      </c>
      <c r="G282" s="56"/>
      <c r="H282" s="175"/>
      <c r="I282" s="206">
        <f t="shared" si="10"/>
        <v>0</v>
      </c>
      <c r="J282" s="1"/>
      <c r="K282" s="1"/>
      <c r="L282" s="1"/>
      <c r="M282" s="39">
        <v>254</v>
      </c>
      <c r="N282" s="266"/>
      <c r="O282" s="266"/>
      <c r="P282" s="266"/>
      <c r="Q282" s="266"/>
      <c r="R282" s="266"/>
      <c r="S282" s="266"/>
      <c r="T282" s="266"/>
      <c r="U282" s="266"/>
      <c r="V282" s="266"/>
      <c r="W282" s="266"/>
    </row>
    <row r="283" spans="1:23" ht="12.75" customHeight="1" x14ac:dyDescent="0.2">
      <c r="A283" s="1"/>
      <c r="B283" s="1"/>
      <c r="C283" s="35"/>
      <c r="D283" s="39">
        <v>255</v>
      </c>
      <c r="E283" s="97">
        <f t="shared" si="11"/>
        <v>33147</v>
      </c>
      <c r="F283" s="98">
        <f t="shared" si="12"/>
        <v>33177</v>
      </c>
      <c r="G283" s="56"/>
      <c r="H283" s="175"/>
      <c r="I283" s="206">
        <f t="shared" si="10"/>
        <v>0</v>
      </c>
      <c r="J283" s="1"/>
      <c r="K283" s="1"/>
      <c r="L283" s="1"/>
      <c r="M283" s="39">
        <v>255</v>
      </c>
      <c r="N283" s="266"/>
      <c r="O283" s="266"/>
      <c r="P283" s="266"/>
      <c r="Q283" s="266"/>
      <c r="R283" s="266"/>
      <c r="S283" s="266"/>
      <c r="T283" s="266"/>
      <c r="U283" s="266"/>
      <c r="V283" s="266"/>
      <c r="W283" s="266"/>
    </row>
    <row r="284" spans="1:23" ht="12.75" customHeight="1" x14ac:dyDescent="0.2">
      <c r="A284" s="1"/>
      <c r="B284" s="1"/>
      <c r="C284" s="35"/>
      <c r="D284" s="39">
        <v>256</v>
      </c>
      <c r="E284" s="97">
        <f t="shared" si="11"/>
        <v>33117</v>
      </c>
      <c r="F284" s="98">
        <f t="shared" si="12"/>
        <v>33146</v>
      </c>
      <c r="G284" s="56"/>
      <c r="H284" s="175"/>
      <c r="I284" s="206">
        <f t="shared" si="10"/>
        <v>0</v>
      </c>
      <c r="J284" s="1"/>
      <c r="K284" s="1"/>
      <c r="L284" s="1"/>
      <c r="M284" s="39">
        <v>256</v>
      </c>
      <c r="N284" s="266"/>
      <c r="O284" s="266"/>
      <c r="P284" s="266"/>
      <c r="Q284" s="266"/>
      <c r="R284" s="266"/>
      <c r="S284" s="266"/>
      <c r="T284" s="266"/>
      <c r="U284" s="266"/>
      <c r="V284" s="266"/>
      <c r="W284" s="266"/>
    </row>
    <row r="285" spans="1:23" ht="12.75" customHeight="1" x14ac:dyDescent="0.2">
      <c r="A285" s="1"/>
      <c r="B285" s="1"/>
      <c r="C285" s="35"/>
      <c r="D285" s="39">
        <v>257</v>
      </c>
      <c r="E285" s="97">
        <f t="shared" si="11"/>
        <v>33086</v>
      </c>
      <c r="F285" s="98">
        <f t="shared" si="12"/>
        <v>33116</v>
      </c>
      <c r="G285" s="56"/>
      <c r="H285" s="175"/>
      <c r="I285" s="206">
        <f t="shared" ref="I285:I348" si="13">ROUND(G285+H285,2)</f>
        <v>0</v>
      </c>
      <c r="J285" s="1"/>
      <c r="K285" s="1"/>
      <c r="L285" s="1"/>
      <c r="M285" s="39">
        <v>257</v>
      </c>
      <c r="N285" s="266"/>
      <c r="O285" s="266"/>
      <c r="P285" s="266"/>
      <c r="Q285" s="266"/>
      <c r="R285" s="266"/>
      <c r="S285" s="266"/>
      <c r="T285" s="266"/>
      <c r="U285" s="266"/>
      <c r="V285" s="266"/>
      <c r="W285" s="266"/>
    </row>
    <row r="286" spans="1:23" ht="12.75" customHeight="1" x14ac:dyDescent="0.2">
      <c r="A286" s="1"/>
      <c r="B286" s="1"/>
      <c r="C286" s="35"/>
      <c r="D286" s="39">
        <v>258</v>
      </c>
      <c r="E286" s="97">
        <f t="shared" ref="E286:E349" si="14">IF(OR(E285="",E285=$G$15),"",MAX($G$15,IF(LEFT($G$23)="M",DATE(YEAR(F286),MONTH(F286),1),DATE(YEAR(E285)-1,$K$37,$L$37))))</f>
        <v>33055</v>
      </c>
      <c r="F286" s="98">
        <f t="shared" si="12"/>
        <v>33085</v>
      </c>
      <c r="G286" s="56"/>
      <c r="H286" s="175"/>
      <c r="I286" s="206">
        <f t="shared" si="13"/>
        <v>0</v>
      </c>
      <c r="J286" s="1"/>
      <c r="K286" s="1"/>
      <c r="L286" s="1"/>
      <c r="M286" s="39">
        <v>258</v>
      </c>
      <c r="N286" s="266"/>
      <c r="O286" s="266"/>
      <c r="P286" s="266"/>
      <c r="Q286" s="266"/>
      <c r="R286" s="266"/>
      <c r="S286" s="266"/>
      <c r="T286" s="266"/>
      <c r="U286" s="266"/>
      <c r="V286" s="266"/>
      <c r="W286" s="266"/>
    </row>
    <row r="287" spans="1:23" ht="12.75" customHeight="1" x14ac:dyDescent="0.2">
      <c r="A287" s="1"/>
      <c r="B287" s="1"/>
      <c r="C287" s="35"/>
      <c r="D287" s="39">
        <v>259</v>
      </c>
      <c r="E287" s="97">
        <f t="shared" si="14"/>
        <v>33025</v>
      </c>
      <c r="F287" s="98">
        <f t="shared" si="12"/>
        <v>33054</v>
      </c>
      <c r="G287" s="56"/>
      <c r="H287" s="175"/>
      <c r="I287" s="206">
        <f t="shared" si="13"/>
        <v>0</v>
      </c>
      <c r="J287" s="1"/>
      <c r="K287" s="1"/>
      <c r="L287" s="1"/>
      <c r="M287" s="39">
        <v>259</v>
      </c>
      <c r="N287" s="266"/>
      <c r="O287" s="266"/>
      <c r="P287" s="266"/>
      <c r="Q287" s="266"/>
      <c r="R287" s="266"/>
      <c r="S287" s="266"/>
      <c r="T287" s="266"/>
      <c r="U287" s="266"/>
      <c r="V287" s="266"/>
      <c r="W287" s="266"/>
    </row>
    <row r="288" spans="1:23" ht="12.75" customHeight="1" x14ac:dyDescent="0.2">
      <c r="A288" s="1"/>
      <c r="B288" s="1"/>
      <c r="C288" s="35"/>
      <c r="D288" s="39">
        <v>260</v>
      </c>
      <c r="E288" s="97">
        <f t="shared" si="14"/>
        <v>32994</v>
      </c>
      <c r="F288" s="98">
        <f t="shared" si="12"/>
        <v>33024</v>
      </c>
      <c r="G288" s="56"/>
      <c r="H288" s="175"/>
      <c r="I288" s="206">
        <f t="shared" si="13"/>
        <v>0</v>
      </c>
      <c r="J288" s="1"/>
      <c r="K288" s="1"/>
      <c r="L288" s="1"/>
      <c r="M288" s="39">
        <v>260</v>
      </c>
      <c r="N288" s="266"/>
      <c r="O288" s="266"/>
      <c r="P288" s="266"/>
      <c r="Q288" s="266"/>
      <c r="R288" s="266"/>
      <c r="S288" s="266"/>
      <c r="T288" s="266"/>
      <c r="U288" s="266"/>
      <c r="V288" s="266"/>
      <c r="W288" s="266"/>
    </row>
    <row r="289" spans="1:23" ht="12.75" customHeight="1" x14ac:dyDescent="0.2">
      <c r="A289" s="1"/>
      <c r="B289" s="1"/>
      <c r="C289" s="35"/>
      <c r="D289" s="39">
        <v>261</v>
      </c>
      <c r="E289" s="97">
        <f t="shared" si="14"/>
        <v>32964</v>
      </c>
      <c r="F289" s="98">
        <f t="shared" si="12"/>
        <v>32993</v>
      </c>
      <c r="G289" s="56"/>
      <c r="H289" s="175"/>
      <c r="I289" s="206">
        <f t="shared" si="13"/>
        <v>0</v>
      </c>
      <c r="J289" s="1"/>
      <c r="K289" s="1"/>
      <c r="L289" s="1"/>
      <c r="M289" s="39">
        <v>261</v>
      </c>
      <c r="N289" s="266"/>
      <c r="O289" s="266"/>
      <c r="P289" s="266"/>
      <c r="Q289" s="266"/>
      <c r="R289" s="266"/>
      <c r="S289" s="266"/>
      <c r="T289" s="266"/>
      <c r="U289" s="266"/>
      <c r="V289" s="266"/>
      <c r="W289" s="266"/>
    </row>
    <row r="290" spans="1:23" ht="12.75" customHeight="1" x14ac:dyDescent="0.2">
      <c r="A290" s="1"/>
      <c r="B290" s="1"/>
      <c r="C290" s="35"/>
      <c r="D290" s="39">
        <v>262</v>
      </c>
      <c r="E290" s="97">
        <f t="shared" si="14"/>
        <v>32933</v>
      </c>
      <c r="F290" s="98">
        <f t="shared" si="12"/>
        <v>32963</v>
      </c>
      <c r="G290" s="56"/>
      <c r="H290" s="175"/>
      <c r="I290" s="206">
        <f t="shared" si="13"/>
        <v>0</v>
      </c>
      <c r="J290" s="1"/>
      <c r="K290" s="1"/>
      <c r="L290" s="1"/>
      <c r="M290" s="39">
        <v>262</v>
      </c>
      <c r="N290" s="266"/>
      <c r="O290" s="266"/>
      <c r="P290" s="266"/>
      <c r="Q290" s="266"/>
      <c r="R290" s="266"/>
      <c r="S290" s="266"/>
      <c r="T290" s="266"/>
      <c r="U290" s="266"/>
      <c r="V290" s="266"/>
      <c r="W290" s="266"/>
    </row>
    <row r="291" spans="1:23" ht="12.75" customHeight="1" x14ac:dyDescent="0.2">
      <c r="A291" s="1"/>
      <c r="B291" s="1"/>
      <c r="C291" s="35"/>
      <c r="D291" s="39">
        <v>263</v>
      </c>
      <c r="E291" s="97">
        <f t="shared" si="14"/>
        <v>32905</v>
      </c>
      <c r="F291" s="98">
        <f t="shared" si="12"/>
        <v>32932</v>
      </c>
      <c r="G291" s="56"/>
      <c r="H291" s="175"/>
      <c r="I291" s="206">
        <f t="shared" si="13"/>
        <v>0</v>
      </c>
      <c r="J291" s="1"/>
      <c r="K291" s="1"/>
      <c r="L291" s="1"/>
      <c r="M291" s="39">
        <v>263</v>
      </c>
      <c r="N291" s="266"/>
      <c r="O291" s="266"/>
      <c r="P291" s="266"/>
      <c r="Q291" s="266"/>
      <c r="R291" s="266"/>
      <c r="S291" s="266"/>
      <c r="T291" s="266"/>
      <c r="U291" s="266"/>
      <c r="V291" s="266"/>
      <c r="W291" s="266"/>
    </row>
    <row r="292" spans="1:23" ht="12.75" customHeight="1" x14ac:dyDescent="0.2">
      <c r="A292" s="1"/>
      <c r="B292" s="1"/>
      <c r="C292" s="35"/>
      <c r="D292" s="39">
        <v>264</v>
      </c>
      <c r="E292" s="97">
        <f t="shared" si="14"/>
        <v>32874</v>
      </c>
      <c r="F292" s="98">
        <f t="shared" si="12"/>
        <v>32904</v>
      </c>
      <c r="G292" s="56"/>
      <c r="H292" s="175"/>
      <c r="I292" s="206">
        <f t="shared" si="13"/>
        <v>0</v>
      </c>
      <c r="J292" s="1"/>
      <c r="K292" s="1"/>
      <c r="L292" s="1"/>
      <c r="M292" s="39">
        <v>264</v>
      </c>
      <c r="N292" s="266"/>
      <c r="O292" s="266"/>
      <c r="P292" s="266"/>
      <c r="Q292" s="266"/>
      <c r="R292" s="266"/>
      <c r="S292" s="266"/>
      <c r="T292" s="266"/>
      <c r="U292" s="266"/>
      <c r="V292" s="266"/>
      <c r="W292" s="266"/>
    </row>
    <row r="293" spans="1:23" ht="12.75" customHeight="1" x14ac:dyDescent="0.2">
      <c r="A293" s="1"/>
      <c r="B293" s="1"/>
      <c r="C293" s="35"/>
      <c r="D293" s="39">
        <v>265</v>
      </c>
      <c r="E293" s="97">
        <f t="shared" si="14"/>
        <v>32843</v>
      </c>
      <c r="F293" s="98">
        <f t="shared" si="12"/>
        <v>32873</v>
      </c>
      <c r="G293" s="56"/>
      <c r="H293" s="175"/>
      <c r="I293" s="206">
        <f t="shared" si="13"/>
        <v>0</v>
      </c>
      <c r="J293" s="1"/>
      <c r="K293" s="1"/>
      <c r="L293" s="1"/>
      <c r="M293" s="39">
        <v>265</v>
      </c>
      <c r="N293" s="266"/>
      <c r="O293" s="266"/>
      <c r="P293" s="266"/>
      <c r="Q293" s="266"/>
      <c r="R293" s="266"/>
      <c r="S293" s="266"/>
      <c r="T293" s="266"/>
      <c r="U293" s="266"/>
      <c r="V293" s="266"/>
      <c r="W293" s="266"/>
    </row>
    <row r="294" spans="1:23" ht="12.75" customHeight="1" x14ac:dyDescent="0.2">
      <c r="A294" s="1"/>
      <c r="B294" s="1"/>
      <c r="C294" s="35"/>
      <c r="D294" s="39">
        <v>266</v>
      </c>
      <c r="E294" s="97">
        <f t="shared" si="14"/>
        <v>32813</v>
      </c>
      <c r="F294" s="98">
        <f t="shared" si="12"/>
        <v>32842</v>
      </c>
      <c r="G294" s="56"/>
      <c r="H294" s="175"/>
      <c r="I294" s="206">
        <f t="shared" si="13"/>
        <v>0</v>
      </c>
      <c r="J294" s="1"/>
      <c r="K294" s="1"/>
      <c r="L294" s="1"/>
      <c r="M294" s="39">
        <v>266</v>
      </c>
      <c r="N294" s="266"/>
      <c r="O294" s="266"/>
      <c r="P294" s="266"/>
      <c r="Q294" s="266"/>
      <c r="R294" s="266"/>
      <c r="S294" s="266"/>
      <c r="T294" s="266"/>
      <c r="U294" s="266"/>
      <c r="V294" s="266"/>
      <c r="W294" s="266"/>
    </row>
    <row r="295" spans="1:23" ht="12.75" customHeight="1" x14ac:dyDescent="0.2">
      <c r="A295" s="1"/>
      <c r="B295" s="1"/>
      <c r="C295" s="35"/>
      <c r="D295" s="39">
        <v>267</v>
      </c>
      <c r="E295" s="97">
        <f t="shared" si="14"/>
        <v>32782</v>
      </c>
      <c r="F295" s="98">
        <f t="shared" si="12"/>
        <v>32812</v>
      </c>
      <c r="G295" s="56"/>
      <c r="H295" s="175"/>
      <c r="I295" s="206">
        <f t="shared" si="13"/>
        <v>0</v>
      </c>
      <c r="J295" s="1"/>
      <c r="K295" s="1"/>
      <c r="L295" s="1"/>
      <c r="M295" s="39">
        <v>267</v>
      </c>
      <c r="N295" s="266"/>
      <c r="O295" s="266"/>
      <c r="P295" s="266"/>
      <c r="Q295" s="266"/>
      <c r="R295" s="266"/>
      <c r="S295" s="266"/>
      <c r="T295" s="266"/>
      <c r="U295" s="266"/>
      <c r="V295" s="266"/>
      <c r="W295" s="266"/>
    </row>
    <row r="296" spans="1:23" ht="12.75" customHeight="1" x14ac:dyDescent="0.2">
      <c r="A296" s="1"/>
      <c r="B296" s="1"/>
      <c r="C296" s="35"/>
      <c r="D296" s="39">
        <v>268</v>
      </c>
      <c r="E296" s="97">
        <f t="shared" si="14"/>
        <v>32752</v>
      </c>
      <c r="F296" s="98">
        <f t="shared" ref="F296:F359" si="15">IF(OR(E295="",E295=$G$15),"",E295-1)</f>
        <v>32781</v>
      </c>
      <c r="G296" s="56"/>
      <c r="H296" s="175"/>
      <c r="I296" s="206">
        <f t="shared" si="13"/>
        <v>0</v>
      </c>
      <c r="J296" s="1"/>
      <c r="K296" s="1"/>
      <c r="L296" s="1"/>
      <c r="M296" s="39">
        <v>268</v>
      </c>
      <c r="N296" s="266"/>
      <c r="O296" s="266"/>
      <c r="P296" s="266"/>
      <c r="Q296" s="266"/>
      <c r="R296" s="266"/>
      <c r="S296" s="266"/>
      <c r="T296" s="266"/>
      <c r="U296" s="266"/>
      <c r="V296" s="266"/>
      <c r="W296" s="266"/>
    </row>
    <row r="297" spans="1:23" ht="12.75" customHeight="1" x14ac:dyDescent="0.2">
      <c r="A297" s="1"/>
      <c r="B297" s="1"/>
      <c r="C297" s="35"/>
      <c r="D297" s="39">
        <v>269</v>
      </c>
      <c r="E297" s="97">
        <f t="shared" si="14"/>
        <v>32721</v>
      </c>
      <c r="F297" s="98">
        <f t="shared" si="15"/>
        <v>32751</v>
      </c>
      <c r="G297" s="56"/>
      <c r="H297" s="175"/>
      <c r="I297" s="206">
        <f t="shared" si="13"/>
        <v>0</v>
      </c>
      <c r="J297" s="1"/>
      <c r="K297" s="1"/>
      <c r="L297" s="1"/>
      <c r="M297" s="39">
        <v>269</v>
      </c>
      <c r="N297" s="266"/>
      <c r="O297" s="266"/>
      <c r="P297" s="266"/>
      <c r="Q297" s="266"/>
      <c r="R297" s="266"/>
      <c r="S297" s="266"/>
      <c r="T297" s="266"/>
      <c r="U297" s="266"/>
      <c r="V297" s="266"/>
      <c r="W297" s="266"/>
    </row>
    <row r="298" spans="1:23" ht="12.75" customHeight="1" x14ac:dyDescent="0.2">
      <c r="A298" s="1"/>
      <c r="B298" s="1"/>
      <c r="C298" s="35"/>
      <c r="D298" s="39">
        <v>270</v>
      </c>
      <c r="E298" s="97">
        <f t="shared" si="14"/>
        <v>32690</v>
      </c>
      <c r="F298" s="98">
        <f t="shared" si="15"/>
        <v>32720</v>
      </c>
      <c r="G298" s="56"/>
      <c r="H298" s="175"/>
      <c r="I298" s="206">
        <f t="shared" si="13"/>
        <v>0</v>
      </c>
      <c r="J298" s="1"/>
      <c r="K298" s="1"/>
      <c r="L298" s="1"/>
      <c r="M298" s="39">
        <v>270</v>
      </c>
      <c r="N298" s="266"/>
      <c r="O298" s="266"/>
      <c r="P298" s="266"/>
      <c r="Q298" s="266"/>
      <c r="R298" s="266"/>
      <c r="S298" s="266"/>
      <c r="T298" s="266"/>
      <c r="U298" s="266"/>
      <c r="V298" s="266"/>
      <c r="W298" s="266"/>
    </row>
    <row r="299" spans="1:23" ht="12.75" customHeight="1" x14ac:dyDescent="0.2">
      <c r="A299" s="1"/>
      <c r="B299" s="1"/>
      <c r="C299" s="35"/>
      <c r="D299" s="39">
        <v>271</v>
      </c>
      <c r="E299" s="97">
        <f t="shared" si="14"/>
        <v>32660</v>
      </c>
      <c r="F299" s="98">
        <f t="shared" si="15"/>
        <v>32689</v>
      </c>
      <c r="G299" s="56"/>
      <c r="H299" s="175"/>
      <c r="I299" s="206">
        <f t="shared" si="13"/>
        <v>0</v>
      </c>
      <c r="J299" s="1"/>
      <c r="K299" s="1"/>
      <c r="L299" s="1"/>
      <c r="M299" s="39">
        <v>271</v>
      </c>
      <c r="N299" s="266"/>
      <c r="O299" s="266"/>
      <c r="P299" s="266"/>
      <c r="Q299" s="266"/>
      <c r="R299" s="266"/>
      <c r="S299" s="266"/>
      <c r="T299" s="266"/>
      <c r="U299" s="266"/>
      <c r="V299" s="266"/>
      <c r="W299" s="266"/>
    </row>
    <row r="300" spans="1:23" ht="12.75" customHeight="1" x14ac:dyDescent="0.2">
      <c r="A300" s="1"/>
      <c r="B300" s="1"/>
      <c r="C300" s="35"/>
      <c r="D300" s="39">
        <v>272</v>
      </c>
      <c r="E300" s="97">
        <f t="shared" si="14"/>
        <v>32629</v>
      </c>
      <c r="F300" s="98">
        <f t="shared" si="15"/>
        <v>32659</v>
      </c>
      <c r="G300" s="56"/>
      <c r="H300" s="175"/>
      <c r="I300" s="206">
        <f t="shared" si="13"/>
        <v>0</v>
      </c>
      <c r="J300" s="1"/>
      <c r="K300" s="1"/>
      <c r="L300" s="1"/>
      <c r="M300" s="39">
        <v>272</v>
      </c>
      <c r="N300" s="266"/>
      <c r="O300" s="266"/>
      <c r="P300" s="266"/>
      <c r="Q300" s="266"/>
      <c r="R300" s="266"/>
      <c r="S300" s="266"/>
      <c r="T300" s="266"/>
      <c r="U300" s="266"/>
      <c r="V300" s="266"/>
      <c r="W300" s="266"/>
    </row>
    <row r="301" spans="1:23" ht="12.75" customHeight="1" x14ac:dyDescent="0.2">
      <c r="A301" s="1"/>
      <c r="B301" s="1"/>
      <c r="C301" s="35"/>
      <c r="D301" s="39">
        <v>273</v>
      </c>
      <c r="E301" s="97">
        <f t="shared" si="14"/>
        <v>32599</v>
      </c>
      <c r="F301" s="98">
        <f t="shared" si="15"/>
        <v>32628</v>
      </c>
      <c r="G301" s="56"/>
      <c r="H301" s="175"/>
      <c r="I301" s="206">
        <f t="shared" si="13"/>
        <v>0</v>
      </c>
      <c r="J301" s="1"/>
      <c r="K301" s="1"/>
      <c r="L301" s="1"/>
      <c r="M301" s="39">
        <v>273</v>
      </c>
      <c r="N301" s="266"/>
      <c r="O301" s="266"/>
      <c r="P301" s="266"/>
      <c r="Q301" s="266"/>
      <c r="R301" s="266"/>
      <c r="S301" s="266"/>
      <c r="T301" s="266"/>
      <c r="U301" s="266"/>
      <c r="V301" s="266"/>
      <c r="W301" s="266"/>
    </row>
    <row r="302" spans="1:23" ht="12.75" customHeight="1" x14ac:dyDescent="0.2">
      <c r="A302" s="1"/>
      <c r="B302" s="1"/>
      <c r="C302" s="35"/>
      <c r="D302" s="39">
        <v>274</v>
      </c>
      <c r="E302" s="97">
        <f t="shared" si="14"/>
        <v>32568</v>
      </c>
      <c r="F302" s="98">
        <f t="shared" si="15"/>
        <v>32598</v>
      </c>
      <c r="G302" s="56"/>
      <c r="H302" s="175"/>
      <c r="I302" s="206">
        <f t="shared" si="13"/>
        <v>0</v>
      </c>
      <c r="J302" s="1"/>
      <c r="K302" s="1"/>
      <c r="L302" s="1"/>
      <c r="M302" s="39">
        <v>274</v>
      </c>
      <c r="N302" s="266"/>
      <c r="O302" s="266"/>
      <c r="P302" s="266"/>
      <c r="Q302" s="266"/>
      <c r="R302" s="266"/>
      <c r="S302" s="266"/>
      <c r="T302" s="266"/>
      <c r="U302" s="266"/>
      <c r="V302" s="266"/>
      <c r="W302" s="266"/>
    </row>
    <row r="303" spans="1:23" ht="12.75" customHeight="1" x14ac:dyDescent="0.2">
      <c r="A303" s="1"/>
      <c r="B303" s="1"/>
      <c r="C303" s="35"/>
      <c r="D303" s="39">
        <v>275</v>
      </c>
      <c r="E303" s="97">
        <f t="shared" si="14"/>
        <v>32540</v>
      </c>
      <c r="F303" s="98">
        <f t="shared" si="15"/>
        <v>32567</v>
      </c>
      <c r="G303" s="56"/>
      <c r="H303" s="175"/>
      <c r="I303" s="206">
        <f t="shared" si="13"/>
        <v>0</v>
      </c>
      <c r="J303" s="1"/>
      <c r="K303" s="1"/>
      <c r="L303" s="1"/>
      <c r="M303" s="39">
        <v>275</v>
      </c>
      <c r="N303" s="266"/>
      <c r="O303" s="266"/>
      <c r="P303" s="266"/>
      <c r="Q303" s="266"/>
      <c r="R303" s="266"/>
      <c r="S303" s="266"/>
      <c r="T303" s="266"/>
      <c r="U303" s="266"/>
      <c r="V303" s="266"/>
      <c r="W303" s="266"/>
    </row>
    <row r="304" spans="1:23" ht="12.75" customHeight="1" x14ac:dyDescent="0.2">
      <c r="A304" s="1"/>
      <c r="B304" s="1"/>
      <c r="C304" s="35"/>
      <c r="D304" s="39">
        <v>276</v>
      </c>
      <c r="E304" s="97">
        <f t="shared" si="14"/>
        <v>32509</v>
      </c>
      <c r="F304" s="98">
        <f t="shared" si="15"/>
        <v>32539</v>
      </c>
      <c r="G304" s="56"/>
      <c r="H304" s="175"/>
      <c r="I304" s="206">
        <f t="shared" si="13"/>
        <v>0</v>
      </c>
      <c r="J304" s="1"/>
      <c r="K304" s="1"/>
      <c r="L304" s="1"/>
      <c r="M304" s="39">
        <v>276</v>
      </c>
      <c r="N304" s="266"/>
      <c r="O304" s="266"/>
      <c r="P304" s="266"/>
      <c r="Q304" s="266"/>
      <c r="R304" s="266"/>
      <c r="S304" s="266"/>
      <c r="T304" s="266"/>
      <c r="U304" s="266"/>
      <c r="V304" s="266"/>
      <c r="W304" s="266"/>
    </row>
    <row r="305" spans="1:23" ht="12.75" customHeight="1" x14ac:dyDescent="0.2">
      <c r="A305" s="1"/>
      <c r="B305" s="1"/>
      <c r="C305" s="35"/>
      <c r="D305" s="39">
        <v>277</v>
      </c>
      <c r="E305" s="97">
        <f t="shared" si="14"/>
        <v>32478</v>
      </c>
      <c r="F305" s="98">
        <f t="shared" si="15"/>
        <v>32508</v>
      </c>
      <c r="G305" s="56"/>
      <c r="H305" s="175"/>
      <c r="I305" s="206">
        <f t="shared" si="13"/>
        <v>0</v>
      </c>
      <c r="J305" s="1"/>
      <c r="K305" s="1"/>
      <c r="L305" s="1"/>
      <c r="M305" s="39">
        <v>277</v>
      </c>
      <c r="N305" s="266"/>
      <c r="O305" s="266"/>
      <c r="P305" s="266"/>
      <c r="Q305" s="266"/>
      <c r="R305" s="266"/>
      <c r="S305" s="266"/>
      <c r="T305" s="266"/>
      <c r="U305" s="266"/>
      <c r="V305" s="266"/>
      <c r="W305" s="266"/>
    </row>
    <row r="306" spans="1:23" ht="12.75" customHeight="1" x14ac:dyDescent="0.2">
      <c r="A306" s="1"/>
      <c r="B306" s="1"/>
      <c r="C306" s="35"/>
      <c r="D306" s="39">
        <v>278</v>
      </c>
      <c r="E306" s="97">
        <f t="shared" si="14"/>
        <v>32448</v>
      </c>
      <c r="F306" s="98">
        <f t="shared" si="15"/>
        <v>32477</v>
      </c>
      <c r="G306" s="56"/>
      <c r="H306" s="175"/>
      <c r="I306" s="206">
        <f t="shared" si="13"/>
        <v>0</v>
      </c>
      <c r="J306" s="1"/>
      <c r="K306" s="1"/>
      <c r="L306" s="1"/>
      <c r="M306" s="39">
        <v>278</v>
      </c>
      <c r="N306" s="266"/>
      <c r="O306" s="266"/>
      <c r="P306" s="266"/>
      <c r="Q306" s="266"/>
      <c r="R306" s="266"/>
      <c r="S306" s="266"/>
      <c r="T306" s="266"/>
      <c r="U306" s="266"/>
      <c r="V306" s="266"/>
      <c r="W306" s="266"/>
    </row>
    <row r="307" spans="1:23" ht="12.75" customHeight="1" x14ac:dyDescent="0.2">
      <c r="A307" s="1"/>
      <c r="B307" s="1"/>
      <c r="C307" s="35"/>
      <c r="D307" s="39">
        <v>279</v>
      </c>
      <c r="E307" s="97">
        <f t="shared" si="14"/>
        <v>32417</v>
      </c>
      <c r="F307" s="98">
        <f t="shared" si="15"/>
        <v>32447</v>
      </c>
      <c r="G307" s="56"/>
      <c r="H307" s="175"/>
      <c r="I307" s="206">
        <f t="shared" si="13"/>
        <v>0</v>
      </c>
      <c r="J307" s="1"/>
      <c r="K307" s="1"/>
      <c r="L307" s="1"/>
      <c r="M307" s="39">
        <v>279</v>
      </c>
      <c r="N307" s="266"/>
      <c r="O307" s="266"/>
      <c r="P307" s="266"/>
      <c r="Q307" s="266"/>
      <c r="R307" s="266"/>
      <c r="S307" s="266"/>
      <c r="T307" s="266"/>
      <c r="U307" s="266"/>
      <c r="V307" s="266"/>
      <c r="W307" s="266"/>
    </row>
    <row r="308" spans="1:23" ht="12.75" customHeight="1" x14ac:dyDescent="0.2">
      <c r="A308" s="1"/>
      <c r="B308" s="1"/>
      <c r="C308" s="35"/>
      <c r="D308" s="39">
        <v>280</v>
      </c>
      <c r="E308" s="97">
        <f t="shared" si="14"/>
        <v>32387</v>
      </c>
      <c r="F308" s="98">
        <f t="shared" si="15"/>
        <v>32416</v>
      </c>
      <c r="G308" s="56"/>
      <c r="H308" s="175"/>
      <c r="I308" s="206">
        <f t="shared" si="13"/>
        <v>0</v>
      </c>
      <c r="J308" s="1"/>
      <c r="K308" s="1"/>
      <c r="L308" s="1"/>
      <c r="M308" s="39">
        <v>280</v>
      </c>
      <c r="N308" s="266"/>
      <c r="O308" s="266"/>
      <c r="P308" s="266"/>
      <c r="Q308" s="266"/>
      <c r="R308" s="266"/>
      <c r="S308" s="266"/>
      <c r="T308" s="266"/>
      <c r="U308" s="266"/>
      <c r="V308" s="266"/>
      <c r="W308" s="266"/>
    </row>
    <row r="309" spans="1:23" ht="12.75" customHeight="1" x14ac:dyDescent="0.2">
      <c r="A309" s="1"/>
      <c r="B309" s="1"/>
      <c r="C309" s="35"/>
      <c r="D309" s="39">
        <v>281</v>
      </c>
      <c r="E309" s="97">
        <f t="shared" si="14"/>
        <v>32356</v>
      </c>
      <c r="F309" s="98">
        <f t="shared" si="15"/>
        <v>32386</v>
      </c>
      <c r="G309" s="56"/>
      <c r="H309" s="175"/>
      <c r="I309" s="206">
        <f t="shared" si="13"/>
        <v>0</v>
      </c>
      <c r="J309" s="1"/>
      <c r="K309" s="1"/>
      <c r="L309" s="1"/>
      <c r="M309" s="39">
        <v>281</v>
      </c>
      <c r="N309" s="266"/>
      <c r="O309" s="266"/>
      <c r="P309" s="266"/>
      <c r="Q309" s="266"/>
      <c r="R309" s="266"/>
      <c r="S309" s="266"/>
      <c r="T309" s="266"/>
      <c r="U309" s="266"/>
      <c r="V309" s="266"/>
      <c r="W309" s="266"/>
    </row>
    <row r="310" spans="1:23" ht="12.75" customHeight="1" x14ac:dyDescent="0.2">
      <c r="A310" s="1"/>
      <c r="B310" s="1"/>
      <c r="C310" s="35"/>
      <c r="D310" s="39">
        <v>282</v>
      </c>
      <c r="E310" s="97">
        <f t="shared" si="14"/>
        <v>32325</v>
      </c>
      <c r="F310" s="98">
        <f t="shared" si="15"/>
        <v>32355</v>
      </c>
      <c r="G310" s="56"/>
      <c r="H310" s="175"/>
      <c r="I310" s="206">
        <f t="shared" si="13"/>
        <v>0</v>
      </c>
      <c r="J310" s="1"/>
      <c r="K310" s="1"/>
      <c r="L310" s="1"/>
      <c r="M310" s="39">
        <v>282</v>
      </c>
      <c r="N310" s="266"/>
      <c r="O310" s="266"/>
      <c r="P310" s="266"/>
      <c r="Q310" s="266"/>
      <c r="R310" s="266"/>
      <c r="S310" s="266"/>
      <c r="T310" s="266"/>
      <c r="U310" s="266"/>
      <c r="V310" s="266"/>
      <c r="W310" s="266"/>
    </row>
    <row r="311" spans="1:23" ht="12.75" customHeight="1" x14ac:dyDescent="0.2">
      <c r="A311" s="1"/>
      <c r="B311" s="1"/>
      <c r="C311" s="35"/>
      <c r="D311" s="39">
        <v>283</v>
      </c>
      <c r="E311" s="97">
        <f t="shared" si="14"/>
        <v>32295</v>
      </c>
      <c r="F311" s="98">
        <f t="shared" si="15"/>
        <v>32324</v>
      </c>
      <c r="G311" s="56"/>
      <c r="H311" s="175"/>
      <c r="I311" s="206">
        <f t="shared" si="13"/>
        <v>0</v>
      </c>
      <c r="J311" s="1"/>
      <c r="K311" s="1"/>
      <c r="L311" s="1"/>
      <c r="M311" s="39">
        <v>283</v>
      </c>
      <c r="N311" s="266"/>
      <c r="O311" s="266"/>
      <c r="P311" s="266"/>
      <c r="Q311" s="266"/>
      <c r="R311" s="266"/>
      <c r="S311" s="266"/>
      <c r="T311" s="266"/>
      <c r="U311" s="266"/>
      <c r="V311" s="266"/>
      <c r="W311" s="266"/>
    </row>
    <row r="312" spans="1:23" ht="12.75" customHeight="1" x14ac:dyDescent="0.2">
      <c r="A312" s="1"/>
      <c r="B312" s="1"/>
      <c r="C312" s="35"/>
      <c r="D312" s="39">
        <v>284</v>
      </c>
      <c r="E312" s="97">
        <f t="shared" si="14"/>
        <v>32264</v>
      </c>
      <c r="F312" s="98">
        <f t="shared" si="15"/>
        <v>32294</v>
      </c>
      <c r="G312" s="56"/>
      <c r="H312" s="175"/>
      <c r="I312" s="206">
        <f t="shared" si="13"/>
        <v>0</v>
      </c>
      <c r="J312" s="1"/>
      <c r="K312" s="1"/>
      <c r="L312" s="1"/>
      <c r="M312" s="39">
        <v>284</v>
      </c>
      <c r="N312" s="266"/>
      <c r="O312" s="266"/>
      <c r="P312" s="266"/>
      <c r="Q312" s="266"/>
      <c r="R312" s="266"/>
      <c r="S312" s="266"/>
      <c r="T312" s="266"/>
      <c r="U312" s="266"/>
      <c r="V312" s="266"/>
      <c r="W312" s="266"/>
    </row>
    <row r="313" spans="1:23" ht="12.75" customHeight="1" x14ac:dyDescent="0.2">
      <c r="A313" s="1"/>
      <c r="B313" s="1"/>
      <c r="C313" s="35"/>
      <c r="D313" s="39">
        <v>285</v>
      </c>
      <c r="E313" s="97">
        <f t="shared" si="14"/>
        <v>32234</v>
      </c>
      <c r="F313" s="98">
        <f t="shared" si="15"/>
        <v>32263</v>
      </c>
      <c r="G313" s="56"/>
      <c r="H313" s="175"/>
      <c r="I313" s="206">
        <f t="shared" si="13"/>
        <v>0</v>
      </c>
      <c r="J313" s="1"/>
      <c r="K313" s="1"/>
      <c r="L313" s="1"/>
      <c r="M313" s="39">
        <v>285</v>
      </c>
      <c r="N313" s="266"/>
      <c r="O313" s="266"/>
      <c r="P313" s="266"/>
      <c r="Q313" s="266"/>
      <c r="R313" s="266"/>
      <c r="S313" s="266"/>
      <c r="T313" s="266"/>
      <c r="U313" s="266"/>
      <c r="V313" s="266"/>
      <c r="W313" s="266"/>
    </row>
    <row r="314" spans="1:23" ht="12.75" customHeight="1" x14ac:dyDescent="0.2">
      <c r="A314" s="1"/>
      <c r="B314" s="1"/>
      <c r="C314" s="35"/>
      <c r="D314" s="39">
        <v>286</v>
      </c>
      <c r="E314" s="97">
        <f t="shared" si="14"/>
        <v>32203</v>
      </c>
      <c r="F314" s="98">
        <f t="shared" si="15"/>
        <v>32233</v>
      </c>
      <c r="G314" s="56"/>
      <c r="H314" s="175"/>
      <c r="I314" s="206">
        <f t="shared" si="13"/>
        <v>0</v>
      </c>
      <c r="J314" s="1"/>
      <c r="K314" s="1"/>
      <c r="L314" s="1"/>
      <c r="M314" s="39">
        <v>286</v>
      </c>
      <c r="N314" s="266"/>
      <c r="O314" s="266"/>
      <c r="P314" s="266"/>
      <c r="Q314" s="266"/>
      <c r="R314" s="266"/>
      <c r="S314" s="266"/>
      <c r="T314" s="266"/>
      <c r="U314" s="266"/>
      <c r="V314" s="266"/>
      <c r="W314" s="266"/>
    </row>
    <row r="315" spans="1:23" ht="12.75" customHeight="1" x14ac:dyDescent="0.2">
      <c r="A315" s="1"/>
      <c r="B315" s="1"/>
      <c r="C315" s="35"/>
      <c r="D315" s="39">
        <v>287</v>
      </c>
      <c r="E315" s="97">
        <f t="shared" si="14"/>
        <v>32174</v>
      </c>
      <c r="F315" s="98">
        <f t="shared" si="15"/>
        <v>32202</v>
      </c>
      <c r="G315" s="56"/>
      <c r="H315" s="175"/>
      <c r="I315" s="206">
        <f t="shared" si="13"/>
        <v>0</v>
      </c>
      <c r="J315" s="1"/>
      <c r="K315" s="1"/>
      <c r="L315" s="1"/>
      <c r="M315" s="39">
        <v>287</v>
      </c>
      <c r="N315" s="266"/>
      <c r="O315" s="266"/>
      <c r="P315" s="266"/>
      <c r="Q315" s="266"/>
      <c r="R315" s="266"/>
      <c r="S315" s="266"/>
      <c r="T315" s="266"/>
      <c r="U315" s="266"/>
      <c r="V315" s="266"/>
      <c r="W315" s="266"/>
    </row>
    <row r="316" spans="1:23" ht="12.75" customHeight="1" x14ac:dyDescent="0.2">
      <c r="A316" s="1"/>
      <c r="B316" s="1"/>
      <c r="C316" s="35"/>
      <c r="D316" s="39">
        <v>288</v>
      </c>
      <c r="E316" s="97">
        <f t="shared" si="14"/>
        <v>32143</v>
      </c>
      <c r="F316" s="98">
        <f t="shared" si="15"/>
        <v>32173</v>
      </c>
      <c r="G316" s="56"/>
      <c r="H316" s="175"/>
      <c r="I316" s="206">
        <f t="shared" si="13"/>
        <v>0</v>
      </c>
      <c r="J316" s="1"/>
      <c r="K316" s="1"/>
      <c r="L316" s="1"/>
      <c r="M316" s="39">
        <v>288</v>
      </c>
      <c r="N316" s="266"/>
      <c r="O316" s="266"/>
      <c r="P316" s="266"/>
      <c r="Q316" s="266"/>
      <c r="R316" s="266"/>
      <c r="S316" s="266"/>
      <c r="T316" s="266"/>
      <c r="U316" s="266"/>
      <c r="V316" s="266"/>
      <c r="W316" s="266"/>
    </row>
    <row r="317" spans="1:23" ht="12.75" customHeight="1" x14ac:dyDescent="0.2">
      <c r="A317" s="1"/>
      <c r="B317" s="1"/>
      <c r="C317" s="35"/>
      <c r="D317" s="39">
        <v>289</v>
      </c>
      <c r="E317" s="97">
        <f t="shared" si="14"/>
        <v>32112</v>
      </c>
      <c r="F317" s="98">
        <f t="shared" si="15"/>
        <v>32142</v>
      </c>
      <c r="G317" s="56"/>
      <c r="H317" s="175"/>
      <c r="I317" s="206">
        <f t="shared" si="13"/>
        <v>0</v>
      </c>
      <c r="J317" s="1"/>
      <c r="K317" s="1"/>
      <c r="L317" s="1"/>
      <c r="M317" s="39">
        <v>289</v>
      </c>
      <c r="N317" s="266"/>
      <c r="O317" s="266"/>
      <c r="P317" s="266"/>
      <c r="Q317" s="266"/>
      <c r="R317" s="266"/>
      <c r="S317" s="266"/>
      <c r="T317" s="266"/>
      <c r="U317" s="266"/>
      <c r="V317" s="266"/>
      <c r="W317" s="266"/>
    </row>
    <row r="318" spans="1:23" ht="12.75" customHeight="1" x14ac:dyDescent="0.2">
      <c r="A318" s="1"/>
      <c r="B318" s="1"/>
      <c r="C318" s="35"/>
      <c r="D318" s="39">
        <v>290</v>
      </c>
      <c r="E318" s="97">
        <f t="shared" si="14"/>
        <v>32082</v>
      </c>
      <c r="F318" s="98">
        <f t="shared" si="15"/>
        <v>32111</v>
      </c>
      <c r="G318" s="56"/>
      <c r="H318" s="175"/>
      <c r="I318" s="206">
        <f t="shared" si="13"/>
        <v>0</v>
      </c>
      <c r="J318" s="1"/>
      <c r="K318" s="1"/>
      <c r="L318" s="1"/>
      <c r="M318" s="39">
        <v>290</v>
      </c>
      <c r="N318" s="266"/>
      <c r="O318" s="266"/>
      <c r="P318" s="266"/>
      <c r="Q318" s="266"/>
      <c r="R318" s="266"/>
      <c r="S318" s="266"/>
      <c r="T318" s="266"/>
      <c r="U318" s="266"/>
      <c r="V318" s="266"/>
      <c r="W318" s="266"/>
    </row>
    <row r="319" spans="1:23" ht="12.75" customHeight="1" x14ac:dyDescent="0.2">
      <c r="A319" s="1"/>
      <c r="B319" s="1"/>
      <c r="C319" s="35"/>
      <c r="D319" s="39">
        <v>291</v>
      </c>
      <c r="E319" s="97">
        <f t="shared" si="14"/>
        <v>32051</v>
      </c>
      <c r="F319" s="98">
        <f t="shared" si="15"/>
        <v>32081</v>
      </c>
      <c r="G319" s="56"/>
      <c r="H319" s="175"/>
      <c r="I319" s="206">
        <f t="shared" si="13"/>
        <v>0</v>
      </c>
      <c r="J319" s="1"/>
      <c r="K319" s="1"/>
      <c r="L319" s="1"/>
      <c r="M319" s="39">
        <v>291</v>
      </c>
      <c r="N319" s="266"/>
      <c r="O319" s="266"/>
      <c r="P319" s="266"/>
      <c r="Q319" s="266"/>
      <c r="R319" s="266"/>
      <c r="S319" s="266"/>
      <c r="T319" s="266"/>
      <c r="U319" s="266"/>
      <c r="V319" s="266"/>
      <c r="W319" s="266"/>
    </row>
    <row r="320" spans="1:23" ht="12.75" customHeight="1" x14ac:dyDescent="0.2">
      <c r="A320" s="1"/>
      <c r="B320" s="1"/>
      <c r="C320" s="35"/>
      <c r="D320" s="39">
        <v>292</v>
      </c>
      <c r="E320" s="97">
        <f t="shared" si="14"/>
        <v>32021</v>
      </c>
      <c r="F320" s="98">
        <f t="shared" si="15"/>
        <v>32050</v>
      </c>
      <c r="G320" s="56"/>
      <c r="H320" s="175"/>
      <c r="I320" s="206">
        <f t="shared" si="13"/>
        <v>0</v>
      </c>
      <c r="J320" s="1"/>
      <c r="K320" s="1"/>
      <c r="L320" s="1"/>
      <c r="M320" s="39">
        <v>292</v>
      </c>
      <c r="N320" s="266"/>
      <c r="O320" s="266"/>
      <c r="P320" s="266"/>
      <c r="Q320" s="266"/>
      <c r="R320" s="266"/>
      <c r="S320" s="266"/>
      <c r="T320" s="266"/>
      <c r="U320" s="266"/>
      <c r="V320" s="266"/>
      <c r="W320" s="266"/>
    </row>
    <row r="321" spans="1:23" ht="12.75" customHeight="1" x14ac:dyDescent="0.2">
      <c r="A321" s="1"/>
      <c r="B321" s="1"/>
      <c r="C321" s="35"/>
      <c r="D321" s="39">
        <v>293</v>
      </c>
      <c r="E321" s="97">
        <f t="shared" si="14"/>
        <v>31990</v>
      </c>
      <c r="F321" s="98">
        <f t="shared" si="15"/>
        <v>32020</v>
      </c>
      <c r="G321" s="56"/>
      <c r="H321" s="175"/>
      <c r="I321" s="206">
        <f t="shared" si="13"/>
        <v>0</v>
      </c>
      <c r="J321" s="1"/>
      <c r="K321" s="1"/>
      <c r="L321" s="1"/>
      <c r="M321" s="39">
        <v>293</v>
      </c>
      <c r="N321" s="266"/>
      <c r="O321" s="266"/>
      <c r="P321" s="266"/>
      <c r="Q321" s="266"/>
      <c r="R321" s="266"/>
      <c r="S321" s="266"/>
      <c r="T321" s="266"/>
      <c r="U321" s="266"/>
      <c r="V321" s="266"/>
      <c r="W321" s="266"/>
    </row>
    <row r="322" spans="1:23" ht="12.75" customHeight="1" x14ac:dyDescent="0.2">
      <c r="A322" s="1"/>
      <c r="B322" s="1"/>
      <c r="C322" s="35"/>
      <c r="D322" s="39">
        <v>294</v>
      </c>
      <c r="E322" s="97">
        <f t="shared" si="14"/>
        <v>31959</v>
      </c>
      <c r="F322" s="98">
        <f t="shared" si="15"/>
        <v>31989</v>
      </c>
      <c r="G322" s="56"/>
      <c r="H322" s="175"/>
      <c r="I322" s="206">
        <f t="shared" si="13"/>
        <v>0</v>
      </c>
      <c r="J322" s="1"/>
      <c r="K322" s="1"/>
      <c r="L322" s="1"/>
      <c r="M322" s="39">
        <v>294</v>
      </c>
      <c r="N322" s="266"/>
      <c r="O322" s="266"/>
      <c r="P322" s="266"/>
      <c r="Q322" s="266"/>
      <c r="R322" s="266"/>
      <c r="S322" s="266"/>
      <c r="T322" s="266"/>
      <c r="U322" s="266"/>
      <c r="V322" s="266"/>
      <c r="W322" s="266"/>
    </row>
    <row r="323" spans="1:23" ht="12.75" customHeight="1" x14ac:dyDescent="0.2">
      <c r="A323" s="1"/>
      <c r="B323" s="1"/>
      <c r="C323" s="35"/>
      <c r="D323" s="39">
        <v>295</v>
      </c>
      <c r="E323" s="97">
        <f t="shared" si="14"/>
        <v>31929</v>
      </c>
      <c r="F323" s="98">
        <f t="shared" si="15"/>
        <v>31958</v>
      </c>
      <c r="G323" s="56"/>
      <c r="H323" s="175"/>
      <c r="I323" s="206">
        <f t="shared" si="13"/>
        <v>0</v>
      </c>
      <c r="J323" s="1"/>
      <c r="K323" s="1"/>
      <c r="L323" s="1"/>
      <c r="M323" s="39">
        <v>295</v>
      </c>
      <c r="N323" s="266"/>
      <c r="O323" s="266"/>
      <c r="P323" s="266"/>
      <c r="Q323" s="266"/>
      <c r="R323" s="266"/>
      <c r="S323" s="266"/>
      <c r="T323" s="266"/>
      <c r="U323" s="266"/>
      <c r="V323" s="266"/>
      <c r="W323" s="266"/>
    </row>
    <row r="324" spans="1:23" ht="12.75" customHeight="1" x14ac:dyDescent="0.2">
      <c r="A324" s="1"/>
      <c r="B324" s="1"/>
      <c r="C324" s="35"/>
      <c r="D324" s="39">
        <v>296</v>
      </c>
      <c r="E324" s="97">
        <f t="shared" si="14"/>
        <v>31898</v>
      </c>
      <c r="F324" s="98">
        <f t="shared" si="15"/>
        <v>31928</v>
      </c>
      <c r="G324" s="56"/>
      <c r="H324" s="175"/>
      <c r="I324" s="206">
        <f t="shared" si="13"/>
        <v>0</v>
      </c>
      <c r="J324" s="1"/>
      <c r="K324" s="1"/>
      <c r="L324" s="1"/>
      <c r="M324" s="39">
        <v>296</v>
      </c>
      <c r="N324" s="266"/>
      <c r="O324" s="266"/>
      <c r="P324" s="266"/>
      <c r="Q324" s="266"/>
      <c r="R324" s="266"/>
      <c r="S324" s="266"/>
      <c r="T324" s="266"/>
      <c r="U324" s="266"/>
      <c r="V324" s="266"/>
      <c r="W324" s="266"/>
    </row>
    <row r="325" spans="1:23" ht="12.75" customHeight="1" x14ac:dyDescent="0.2">
      <c r="A325" s="1"/>
      <c r="B325" s="1"/>
      <c r="C325" s="35"/>
      <c r="D325" s="39">
        <v>297</v>
      </c>
      <c r="E325" s="97">
        <f t="shared" si="14"/>
        <v>31868</v>
      </c>
      <c r="F325" s="98">
        <f t="shared" si="15"/>
        <v>31897</v>
      </c>
      <c r="G325" s="56"/>
      <c r="H325" s="175"/>
      <c r="I325" s="206">
        <f t="shared" si="13"/>
        <v>0</v>
      </c>
      <c r="J325" s="1"/>
      <c r="K325" s="1"/>
      <c r="L325" s="1"/>
      <c r="M325" s="39">
        <v>297</v>
      </c>
      <c r="N325" s="266"/>
      <c r="O325" s="266"/>
      <c r="P325" s="266"/>
      <c r="Q325" s="266"/>
      <c r="R325" s="266"/>
      <c r="S325" s="266"/>
      <c r="T325" s="266"/>
      <c r="U325" s="266"/>
      <c r="V325" s="266"/>
      <c r="W325" s="266"/>
    </row>
    <row r="326" spans="1:23" ht="12.75" customHeight="1" x14ac:dyDescent="0.2">
      <c r="A326" s="1"/>
      <c r="B326" s="1"/>
      <c r="C326" s="35"/>
      <c r="D326" s="39">
        <v>298</v>
      </c>
      <c r="E326" s="97">
        <f t="shared" si="14"/>
        <v>31837</v>
      </c>
      <c r="F326" s="98">
        <f t="shared" si="15"/>
        <v>31867</v>
      </c>
      <c r="G326" s="56"/>
      <c r="H326" s="175"/>
      <c r="I326" s="206">
        <f t="shared" si="13"/>
        <v>0</v>
      </c>
      <c r="J326" s="1"/>
      <c r="K326" s="1"/>
      <c r="L326" s="1"/>
      <c r="M326" s="39">
        <v>298</v>
      </c>
      <c r="N326" s="266"/>
      <c r="O326" s="266"/>
      <c r="P326" s="266"/>
      <c r="Q326" s="266"/>
      <c r="R326" s="266"/>
      <c r="S326" s="266"/>
      <c r="T326" s="266"/>
      <c r="U326" s="266"/>
      <c r="V326" s="266"/>
      <c r="W326" s="266"/>
    </row>
    <row r="327" spans="1:23" ht="12.75" customHeight="1" x14ac:dyDescent="0.2">
      <c r="A327" s="1"/>
      <c r="B327" s="1"/>
      <c r="C327" s="35"/>
      <c r="D327" s="39">
        <v>299</v>
      </c>
      <c r="E327" s="97">
        <f t="shared" si="14"/>
        <v>31809</v>
      </c>
      <c r="F327" s="98">
        <f t="shared" si="15"/>
        <v>31836</v>
      </c>
      <c r="G327" s="56"/>
      <c r="H327" s="175"/>
      <c r="I327" s="206">
        <f t="shared" si="13"/>
        <v>0</v>
      </c>
      <c r="J327" s="1"/>
      <c r="K327" s="1"/>
      <c r="L327" s="1"/>
      <c r="M327" s="39">
        <v>299</v>
      </c>
      <c r="N327" s="266"/>
      <c r="O327" s="266"/>
      <c r="P327" s="266"/>
      <c r="Q327" s="266"/>
      <c r="R327" s="266"/>
      <c r="S327" s="266"/>
      <c r="T327" s="266"/>
      <c r="U327" s="266"/>
      <c r="V327" s="266"/>
      <c r="W327" s="266"/>
    </row>
    <row r="328" spans="1:23" ht="12.75" customHeight="1" x14ac:dyDescent="0.2">
      <c r="A328" s="1"/>
      <c r="B328" s="1"/>
      <c r="C328" s="35"/>
      <c r="D328" s="39">
        <v>300</v>
      </c>
      <c r="E328" s="97">
        <f t="shared" si="14"/>
        <v>31778</v>
      </c>
      <c r="F328" s="98">
        <f t="shared" si="15"/>
        <v>31808</v>
      </c>
      <c r="G328" s="56"/>
      <c r="H328" s="175"/>
      <c r="I328" s="206">
        <f t="shared" si="13"/>
        <v>0</v>
      </c>
      <c r="J328" s="1"/>
      <c r="K328" s="1"/>
      <c r="L328" s="1"/>
      <c r="M328" s="39">
        <v>300</v>
      </c>
      <c r="N328" s="266"/>
      <c r="O328" s="266"/>
      <c r="P328" s="266"/>
      <c r="Q328" s="266"/>
      <c r="R328" s="266"/>
      <c r="S328" s="266"/>
      <c r="T328" s="266"/>
      <c r="U328" s="266"/>
      <c r="V328" s="266"/>
      <c r="W328" s="266"/>
    </row>
    <row r="329" spans="1:23" ht="12.75" customHeight="1" x14ac:dyDescent="0.2">
      <c r="A329" s="1"/>
      <c r="B329" s="1"/>
      <c r="C329" s="35"/>
      <c r="D329" s="39">
        <v>301</v>
      </c>
      <c r="E329" s="97">
        <f t="shared" si="14"/>
        <v>31747</v>
      </c>
      <c r="F329" s="98">
        <f t="shared" si="15"/>
        <v>31777</v>
      </c>
      <c r="G329" s="56"/>
      <c r="H329" s="175"/>
      <c r="I329" s="206">
        <f t="shared" si="13"/>
        <v>0</v>
      </c>
      <c r="J329" s="1"/>
      <c r="K329" s="1"/>
      <c r="L329" s="1"/>
      <c r="M329" s="39">
        <v>301</v>
      </c>
      <c r="N329" s="266"/>
      <c r="O329" s="266"/>
      <c r="P329" s="266"/>
      <c r="Q329" s="266"/>
      <c r="R329" s="266"/>
      <c r="S329" s="266"/>
      <c r="T329" s="266"/>
      <c r="U329" s="266"/>
      <c r="V329" s="266"/>
      <c r="W329" s="266"/>
    </row>
    <row r="330" spans="1:23" ht="12.75" customHeight="1" x14ac:dyDescent="0.2">
      <c r="A330" s="1"/>
      <c r="B330" s="1"/>
      <c r="C330" s="35"/>
      <c r="D330" s="39">
        <v>302</v>
      </c>
      <c r="E330" s="97">
        <f t="shared" si="14"/>
        <v>31717</v>
      </c>
      <c r="F330" s="98">
        <f t="shared" si="15"/>
        <v>31746</v>
      </c>
      <c r="G330" s="56"/>
      <c r="H330" s="175"/>
      <c r="I330" s="206">
        <f t="shared" si="13"/>
        <v>0</v>
      </c>
      <c r="J330" s="1"/>
      <c r="K330" s="1"/>
      <c r="L330" s="1"/>
      <c r="M330" s="39">
        <v>302</v>
      </c>
      <c r="N330" s="266"/>
      <c r="O330" s="266"/>
      <c r="P330" s="266"/>
      <c r="Q330" s="266"/>
      <c r="R330" s="266"/>
      <c r="S330" s="266"/>
      <c r="T330" s="266"/>
      <c r="U330" s="266"/>
      <c r="V330" s="266"/>
      <c r="W330" s="266"/>
    </row>
    <row r="331" spans="1:23" ht="12.75" customHeight="1" x14ac:dyDescent="0.2">
      <c r="A331" s="1"/>
      <c r="B331" s="1"/>
      <c r="C331" s="35"/>
      <c r="D331" s="39">
        <v>303</v>
      </c>
      <c r="E331" s="97">
        <f t="shared" si="14"/>
        <v>31686</v>
      </c>
      <c r="F331" s="98">
        <f t="shared" si="15"/>
        <v>31716</v>
      </c>
      <c r="G331" s="56"/>
      <c r="H331" s="175"/>
      <c r="I331" s="206">
        <f t="shared" si="13"/>
        <v>0</v>
      </c>
      <c r="J331" s="1"/>
      <c r="K331" s="1"/>
      <c r="L331" s="1"/>
      <c r="M331" s="39">
        <v>303</v>
      </c>
      <c r="N331" s="266"/>
      <c r="O331" s="266"/>
      <c r="P331" s="266"/>
      <c r="Q331" s="266"/>
      <c r="R331" s="266"/>
      <c r="S331" s="266"/>
      <c r="T331" s="266"/>
      <c r="U331" s="266"/>
      <c r="V331" s="266"/>
      <c r="W331" s="266"/>
    </row>
    <row r="332" spans="1:23" ht="12.75" customHeight="1" x14ac:dyDescent="0.2">
      <c r="A332" s="1"/>
      <c r="B332" s="1"/>
      <c r="C332" s="35"/>
      <c r="D332" s="39">
        <v>304</v>
      </c>
      <c r="E332" s="97">
        <f t="shared" si="14"/>
        <v>31656</v>
      </c>
      <c r="F332" s="98">
        <f t="shared" si="15"/>
        <v>31685</v>
      </c>
      <c r="G332" s="56"/>
      <c r="H332" s="175"/>
      <c r="I332" s="206">
        <f t="shared" si="13"/>
        <v>0</v>
      </c>
      <c r="J332" s="1"/>
      <c r="K332" s="1"/>
      <c r="L332" s="1"/>
      <c r="M332" s="39">
        <v>304</v>
      </c>
      <c r="N332" s="266"/>
      <c r="O332" s="266"/>
      <c r="P332" s="266"/>
      <c r="Q332" s="266"/>
      <c r="R332" s="266"/>
      <c r="S332" s="266"/>
      <c r="T332" s="266"/>
      <c r="U332" s="266"/>
      <c r="V332" s="266"/>
      <c r="W332" s="266"/>
    </row>
    <row r="333" spans="1:23" ht="12.75" customHeight="1" x14ac:dyDescent="0.2">
      <c r="A333" s="1"/>
      <c r="B333" s="1"/>
      <c r="C333" s="35"/>
      <c r="D333" s="39">
        <v>305</v>
      </c>
      <c r="E333" s="97">
        <f t="shared" si="14"/>
        <v>31625</v>
      </c>
      <c r="F333" s="98">
        <f t="shared" si="15"/>
        <v>31655</v>
      </c>
      <c r="G333" s="56"/>
      <c r="H333" s="175"/>
      <c r="I333" s="206">
        <f t="shared" si="13"/>
        <v>0</v>
      </c>
      <c r="J333" s="1"/>
      <c r="K333" s="1"/>
      <c r="L333" s="1"/>
      <c r="M333" s="39">
        <v>305</v>
      </c>
      <c r="N333" s="266"/>
      <c r="O333" s="266"/>
      <c r="P333" s="266"/>
      <c r="Q333" s="266"/>
      <c r="R333" s="266"/>
      <c r="S333" s="266"/>
      <c r="T333" s="266"/>
      <c r="U333" s="266"/>
      <c r="V333" s="266"/>
      <c r="W333" s="266"/>
    </row>
    <row r="334" spans="1:23" ht="12.75" customHeight="1" x14ac:dyDescent="0.2">
      <c r="A334" s="1"/>
      <c r="B334" s="1"/>
      <c r="C334" s="35"/>
      <c r="D334" s="39">
        <v>306</v>
      </c>
      <c r="E334" s="97">
        <f t="shared" si="14"/>
        <v>31594</v>
      </c>
      <c r="F334" s="98">
        <f t="shared" si="15"/>
        <v>31624</v>
      </c>
      <c r="G334" s="56"/>
      <c r="H334" s="175"/>
      <c r="I334" s="206">
        <f t="shared" si="13"/>
        <v>0</v>
      </c>
      <c r="J334" s="1"/>
      <c r="K334" s="1"/>
      <c r="L334" s="1"/>
      <c r="M334" s="39">
        <v>306</v>
      </c>
      <c r="N334" s="266"/>
      <c r="O334" s="266"/>
      <c r="P334" s="266"/>
      <c r="Q334" s="266"/>
      <c r="R334" s="266"/>
      <c r="S334" s="266"/>
      <c r="T334" s="266"/>
      <c r="U334" s="266"/>
      <c r="V334" s="266"/>
      <c r="W334" s="266"/>
    </row>
    <row r="335" spans="1:23" ht="12.75" customHeight="1" x14ac:dyDescent="0.2">
      <c r="A335" s="1"/>
      <c r="B335" s="1"/>
      <c r="C335" s="35"/>
      <c r="D335" s="39">
        <v>307</v>
      </c>
      <c r="E335" s="97">
        <f t="shared" si="14"/>
        <v>31564</v>
      </c>
      <c r="F335" s="98">
        <f t="shared" si="15"/>
        <v>31593</v>
      </c>
      <c r="G335" s="56"/>
      <c r="H335" s="175"/>
      <c r="I335" s="206">
        <f t="shared" si="13"/>
        <v>0</v>
      </c>
      <c r="J335" s="1"/>
      <c r="K335" s="1"/>
      <c r="L335" s="1"/>
      <c r="M335" s="39">
        <v>307</v>
      </c>
      <c r="N335" s="266"/>
      <c r="O335" s="266"/>
      <c r="P335" s="266"/>
      <c r="Q335" s="266"/>
      <c r="R335" s="266"/>
      <c r="S335" s="266"/>
      <c r="T335" s="266"/>
      <c r="U335" s="266"/>
      <c r="V335" s="266"/>
      <c r="W335" s="266"/>
    </row>
    <row r="336" spans="1:23" ht="12.75" customHeight="1" x14ac:dyDescent="0.2">
      <c r="A336" s="1"/>
      <c r="B336" s="1"/>
      <c r="C336" s="35"/>
      <c r="D336" s="39">
        <v>308</v>
      </c>
      <c r="E336" s="97">
        <f t="shared" si="14"/>
        <v>31533</v>
      </c>
      <c r="F336" s="98">
        <f t="shared" si="15"/>
        <v>31563</v>
      </c>
      <c r="G336" s="56"/>
      <c r="H336" s="175"/>
      <c r="I336" s="206">
        <f t="shared" si="13"/>
        <v>0</v>
      </c>
      <c r="J336" s="1"/>
      <c r="K336" s="1"/>
      <c r="L336" s="1"/>
      <c r="M336" s="39">
        <v>308</v>
      </c>
      <c r="N336" s="266"/>
      <c r="O336" s="266"/>
      <c r="P336" s="266"/>
      <c r="Q336" s="266"/>
      <c r="R336" s="266"/>
      <c r="S336" s="266"/>
      <c r="T336" s="266"/>
      <c r="U336" s="266"/>
      <c r="V336" s="266"/>
      <c r="W336" s="266"/>
    </row>
    <row r="337" spans="1:23" ht="12.75" customHeight="1" x14ac:dyDescent="0.2">
      <c r="A337" s="1"/>
      <c r="B337" s="1"/>
      <c r="C337" s="35"/>
      <c r="D337" s="39">
        <v>309</v>
      </c>
      <c r="E337" s="97">
        <f t="shared" si="14"/>
        <v>31503</v>
      </c>
      <c r="F337" s="98">
        <f t="shared" si="15"/>
        <v>31532</v>
      </c>
      <c r="G337" s="56"/>
      <c r="H337" s="175"/>
      <c r="I337" s="206">
        <f t="shared" si="13"/>
        <v>0</v>
      </c>
      <c r="J337" s="1"/>
      <c r="K337" s="1"/>
      <c r="L337" s="1"/>
      <c r="M337" s="39">
        <v>309</v>
      </c>
      <c r="N337" s="266"/>
      <c r="O337" s="266"/>
      <c r="P337" s="266"/>
      <c r="Q337" s="266"/>
      <c r="R337" s="266"/>
      <c r="S337" s="266"/>
      <c r="T337" s="266"/>
      <c r="U337" s="266"/>
      <c r="V337" s="266"/>
      <c r="W337" s="266"/>
    </row>
    <row r="338" spans="1:23" ht="12.75" customHeight="1" x14ac:dyDescent="0.2">
      <c r="A338" s="1"/>
      <c r="B338" s="1"/>
      <c r="C338" s="35"/>
      <c r="D338" s="39">
        <v>310</v>
      </c>
      <c r="E338" s="97">
        <f t="shared" si="14"/>
        <v>31472</v>
      </c>
      <c r="F338" s="98">
        <f t="shared" si="15"/>
        <v>31502</v>
      </c>
      <c r="G338" s="56"/>
      <c r="H338" s="175"/>
      <c r="I338" s="206">
        <f t="shared" si="13"/>
        <v>0</v>
      </c>
      <c r="J338" s="1"/>
      <c r="K338" s="1"/>
      <c r="L338" s="1"/>
      <c r="M338" s="39">
        <v>310</v>
      </c>
      <c r="N338" s="266"/>
      <c r="O338" s="266"/>
      <c r="P338" s="266"/>
      <c r="Q338" s="266"/>
      <c r="R338" s="266"/>
      <c r="S338" s="266"/>
      <c r="T338" s="266"/>
      <c r="U338" s="266"/>
      <c r="V338" s="266"/>
      <c r="W338" s="266"/>
    </row>
    <row r="339" spans="1:23" ht="12.75" customHeight="1" x14ac:dyDescent="0.2">
      <c r="A339" s="1"/>
      <c r="B339" s="1"/>
      <c r="C339" s="35"/>
      <c r="D339" s="39">
        <v>311</v>
      </c>
      <c r="E339" s="97">
        <f t="shared" si="14"/>
        <v>31444</v>
      </c>
      <c r="F339" s="98">
        <f t="shared" si="15"/>
        <v>31471</v>
      </c>
      <c r="G339" s="56"/>
      <c r="H339" s="175"/>
      <c r="I339" s="206">
        <f t="shared" si="13"/>
        <v>0</v>
      </c>
      <c r="J339" s="1"/>
      <c r="K339" s="1"/>
      <c r="L339" s="1"/>
      <c r="M339" s="39">
        <v>311</v>
      </c>
      <c r="N339" s="266"/>
      <c r="O339" s="266"/>
      <c r="P339" s="266"/>
      <c r="Q339" s="266"/>
      <c r="R339" s="266"/>
      <c r="S339" s="266"/>
      <c r="T339" s="266"/>
      <c r="U339" s="266"/>
      <c r="V339" s="266"/>
      <c r="W339" s="266"/>
    </row>
    <row r="340" spans="1:23" ht="12.75" customHeight="1" x14ac:dyDescent="0.2">
      <c r="A340" s="1"/>
      <c r="B340" s="1"/>
      <c r="C340" s="35"/>
      <c r="D340" s="39">
        <v>312</v>
      </c>
      <c r="E340" s="97">
        <f t="shared" si="14"/>
        <v>31413</v>
      </c>
      <c r="F340" s="98">
        <f t="shared" si="15"/>
        <v>31443</v>
      </c>
      <c r="G340" s="56"/>
      <c r="H340" s="175"/>
      <c r="I340" s="206">
        <f t="shared" si="13"/>
        <v>0</v>
      </c>
      <c r="J340" s="1"/>
      <c r="K340" s="1"/>
      <c r="L340" s="1"/>
      <c r="M340" s="39">
        <v>312</v>
      </c>
      <c r="N340" s="266"/>
      <c r="O340" s="266"/>
      <c r="P340" s="266"/>
      <c r="Q340" s="266"/>
      <c r="R340" s="266"/>
      <c r="S340" s="266"/>
      <c r="T340" s="266"/>
      <c r="U340" s="266"/>
      <c r="V340" s="266"/>
      <c r="W340" s="266"/>
    </row>
    <row r="341" spans="1:23" ht="12.75" customHeight="1" x14ac:dyDescent="0.2">
      <c r="A341" s="1"/>
      <c r="B341" s="1"/>
      <c r="C341" s="35"/>
      <c r="D341" s="39">
        <v>313</v>
      </c>
      <c r="E341" s="97">
        <f t="shared" si="14"/>
        <v>31382</v>
      </c>
      <c r="F341" s="98">
        <f t="shared" si="15"/>
        <v>31412</v>
      </c>
      <c r="G341" s="56"/>
      <c r="H341" s="175"/>
      <c r="I341" s="206">
        <f t="shared" si="13"/>
        <v>0</v>
      </c>
      <c r="J341" s="1"/>
      <c r="K341" s="1"/>
      <c r="L341" s="1"/>
      <c r="M341" s="39">
        <v>313</v>
      </c>
      <c r="N341" s="266"/>
      <c r="O341" s="266"/>
      <c r="P341" s="266"/>
      <c r="Q341" s="266"/>
      <c r="R341" s="266"/>
      <c r="S341" s="266"/>
      <c r="T341" s="266"/>
      <c r="U341" s="266"/>
      <c r="V341" s="266"/>
      <c r="W341" s="266"/>
    </row>
    <row r="342" spans="1:23" ht="12.75" customHeight="1" x14ac:dyDescent="0.2">
      <c r="A342" s="1"/>
      <c r="B342" s="1"/>
      <c r="C342" s="35"/>
      <c r="D342" s="39">
        <v>314</v>
      </c>
      <c r="E342" s="97">
        <f t="shared" si="14"/>
        <v>31352</v>
      </c>
      <c r="F342" s="98">
        <f t="shared" si="15"/>
        <v>31381</v>
      </c>
      <c r="G342" s="56"/>
      <c r="H342" s="175"/>
      <c r="I342" s="206">
        <f t="shared" si="13"/>
        <v>0</v>
      </c>
      <c r="J342" s="1"/>
      <c r="K342" s="1"/>
      <c r="L342" s="1"/>
      <c r="M342" s="39">
        <v>314</v>
      </c>
      <c r="N342" s="266"/>
      <c r="O342" s="266"/>
      <c r="P342" s="266"/>
      <c r="Q342" s="266"/>
      <c r="R342" s="266"/>
      <c r="S342" s="266"/>
      <c r="T342" s="266"/>
      <c r="U342" s="266"/>
      <c r="V342" s="266"/>
      <c r="W342" s="266"/>
    </row>
    <row r="343" spans="1:23" ht="12.75" customHeight="1" x14ac:dyDescent="0.2">
      <c r="A343" s="1"/>
      <c r="B343" s="1"/>
      <c r="C343" s="35"/>
      <c r="D343" s="39">
        <v>315</v>
      </c>
      <c r="E343" s="97">
        <f t="shared" si="14"/>
        <v>31321</v>
      </c>
      <c r="F343" s="98">
        <f t="shared" si="15"/>
        <v>31351</v>
      </c>
      <c r="G343" s="56"/>
      <c r="H343" s="175"/>
      <c r="I343" s="206">
        <f t="shared" si="13"/>
        <v>0</v>
      </c>
      <c r="J343" s="1"/>
      <c r="K343" s="1"/>
      <c r="L343" s="1"/>
      <c r="M343" s="39">
        <v>315</v>
      </c>
      <c r="N343" s="266"/>
      <c r="O343" s="266"/>
      <c r="P343" s="266"/>
      <c r="Q343" s="266"/>
      <c r="R343" s="266"/>
      <c r="S343" s="266"/>
      <c r="T343" s="266"/>
      <c r="U343" s="266"/>
      <c r="V343" s="266"/>
      <c r="W343" s="266"/>
    </row>
    <row r="344" spans="1:23" ht="12.75" customHeight="1" x14ac:dyDescent="0.2">
      <c r="A344" s="1"/>
      <c r="B344" s="1"/>
      <c r="C344" s="35"/>
      <c r="D344" s="39">
        <v>316</v>
      </c>
      <c r="E344" s="97">
        <f t="shared" si="14"/>
        <v>31291</v>
      </c>
      <c r="F344" s="98">
        <f t="shared" si="15"/>
        <v>31320</v>
      </c>
      <c r="G344" s="56"/>
      <c r="H344" s="175"/>
      <c r="I344" s="206">
        <f t="shared" si="13"/>
        <v>0</v>
      </c>
      <c r="J344" s="1"/>
      <c r="K344" s="1"/>
      <c r="L344" s="1"/>
      <c r="M344" s="39">
        <v>316</v>
      </c>
      <c r="N344" s="266"/>
      <c r="O344" s="266"/>
      <c r="P344" s="266"/>
      <c r="Q344" s="266"/>
      <c r="R344" s="266"/>
      <c r="S344" s="266"/>
      <c r="T344" s="266"/>
      <c r="U344" s="266"/>
      <c r="V344" s="266"/>
      <c r="W344" s="266"/>
    </row>
    <row r="345" spans="1:23" ht="12.75" customHeight="1" x14ac:dyDescent="0.2">
      <c r="A345" s="1"/>
      <c r="B345" s="1"/>
      <c r="C345" s="35"/>
      <c r="D345" s="39">
        <v>317</v>
      </c>
      <c r="E345" s="97">
        <f t="shared" si="14"/>
        <v>31260</v>
      </c>
      <c r="F345" s="98">
        <f t="shared" si="15"/>
        <v>31290</v>
      </c>
      <c r="G345" s="56"/>
      <c r="H345" s="175"/>
      <c r="I345" s="206">
        <f t="shared" si="13"/>
        <v>0</v>
      </c>
      <c r="J345" s="1"/>
      <c r="K345" s="1"/>
      <c r="L345" s="1"/>
      <c r="M345" s="39">
        <v>317</v>
      </c>
      <c r="N345" s="266"/>
      <c r="O345" s="266"/>
      <c r="P345" s="266"/>
      <c r="Q345" s="266"/>
      <c r="R345" s="266"/>
      <c r="S345" s="266"/>
      <c r="T345" s="266"/>
      <c r="U345" s="266"/>
      <c r="V345" s="266"/>
      <c r="W345" s="266"/>
    </row>
    <row r="346" spans="1:23" ht="12.75" customHeight="1" x14ac:dyDescent="0.2">
      <c r="A346" s="1"/>
      <c r="B346" s="1"/>
      <c r="C346" s="35"/>
      <c r="D346" s="39">
        <v>318</v>
      </c>
      <c r="E346" s="97">
        <f t="shared" si="14"/>
        <v>31229</v>
      </c>
      <c r="F346" s="98">
        <f t="shared" si="15"/>
        <v>31259</v>
      </c>
      <c r="G346" s="56"/>
      <c r="H346" s="175"/>
      <c r="I346" s="206">
        <f t="shared" si="13"/>
        <v>0</v>
      </c>
      <c r="J346" s="1"/>
      <c r="K346" s="1"/>
      <c r="L346" s="1"/>
      <c r="M346" s="39">
        <v>318</v>
      </c>
      <c r="N346" s="266"/>
      <c r="O346" s="266"/>
      <c r="P346" s="266"/>
      <c r="Q346" s="266"/>
      <c r="R346" s="266"/>
      <c r="S346" s="266"/>
      <c r="T346" s="266"/>
      <c r="U346" s="266"/>
      <c r="V346" s="266"/>
      <c r="W346" s="266"/>
    </row>
    <row r="347" spans="1:23" ht="12.75" customHeight="1" x14ac:dyDescent="0.2">
      <c r="A347" s="1"/>
      <c r="B347" s="1"/>
      <c r="C347" s="35"/>
      <c r="D347" s="39">
        <v>319</v>
      </c>
      <c r="E347" s="97">
        <f t="shared" si="14"/>
        <v>31199</v>
      </c>
      <c r="F347" s="98">
        <f t="shared" si="15"/>
        <v>31228</v>
      </c>
      <c r="G347" s="56"/>
      <c r="H347" s="175"/>
      <c r="I347" s="206">
        <f t="shared" si="13"/>
        <v>0</v>
      </c>
      <c r="J347" s="1"/>
      <c r="K347" s="1"/>
      <c r="L347" s="1"/>
      <c r="M347" s="39">
        <v>319</v>
      </c>
      <c r="N347" s="266"/>
      <c r="O347" s="266"/>
      <c r="P347" s="266"/>
      <c r="Q347" s="266"/>
      <c r="R347" s="266"/>
      <c r="S347" s="266"/>
      <c r="T347" s="266"/>
      <c r="U347" s="266"/>
      <c r="V347" s="266"/>
      <c r="W347" s="266"/>
    </row>
    <row r="348" spans="1:23" ht="12.75" customHeight="1" x14ac:dyDescent="0.2">
      <c r="A348" s="1"/>
      <c r="B348" s="1"/>
      <c r="C348" s="35"/>
      <c r="D348" s="39">
        <v>320</v>
      </c>
      <c r="E348" s="97">
        <f t="shared" si="14"/>
        <v>31168</v>
      </c>
      <c r="F348" s="98">
        <f t="shared" si="15"/>
        <v>31198</v>
      </c>
      <c r="G348" s="56"/>
      <c r="H348" s="175"/>
      <c r="I348" s="206">
        <f t="shared" si="13"/>
        <v>0</v>
      </c>
      <c r="J348" s="1"/>
      <c r="K348" s="1"/>
      <c r="L348" s="1"/>
      <c r="M348" s="39">
        <v>320</v>
      </c>
      <c r="N348" s="266"/>
      <c r="O348" s="266"/>
      <c r="P348" s="266"/>
      <c r="Q348" s="266"/>
      <c r="R348" s="266"/>
      <c r="S348" s="266"/>
      <c r="T348" s="266"/>
      <c r="U348" s="266"/>
      <c r="V348" s="266"/>
      <c r="W348" s="266"/>
    </row>
    <row r="349" spans="1:23" ht="12.75" customHeight="1" x14ac:dyDescent="0.2">
      <c r="A349" s="1"/>
      <c r="B349" s="1"/>
      <c r="C349" s="35"/>
      <c r="D349" s="39">
        <v>321</v>
      </c>
      <c r="E349" s="97">
        <f t="shared" si="14"/>
        <v>31138</v>
      </c>
      <c r="F349" s="98">
        <f t="shared" si="15"/>
        <v>31167</v>
      </c>
      <c r="G349" s="56"/>
      <c r="H349" s="175"/>
      <c r="I349" s="206">
        <f t="shared" ref="I349:I388" si="16">ROUND(G349+H349,2)</f>
        <v>0</v>
      </c>
      <c r="J349" s="1"/>
      <c r="K349" s="1"/>
      <c r="L349" s="1"/>
      <c r="M349" s="39">
        <v>321</v>
      </c>
      <c r="N349" s="266"/>
      <c r="O349" s="266"/>
      <c r="P349" s="266"/>
      <c r="Q349" s="266"/>
      <c r="R349" s="266"/>
      <c r="S349" s="266"/>
      <c r="T349" s="266"/>
      <c r="U349" s="266"/>
      <c r="V349" s="266"/>
      <c r="W349" s="266"/>
    </row>
    <row r="350" spans="1:23" ht="12.75" customHeight="1" x14ac:dyDescent="0.2">
      <c r="A350" s="1"/>
      <c r="B350" s="1"/>
      <c r="C350" s="35"/>
      <c r="D350" s="39">
        <v>322</v>
      </c>
      <c r="E350" s="97">
        <f t="shared" ref="E350:E388" si="17">IF(OR(E349="",E349=$G$15),"",MAX($G$15,IF(LEFT($G$23)="M",DATE(YEAR(F350),MONTH(F350),1),DATE(YEAR(E349)-1,$K$37,$L$37))))</f>
        <v>31107</v>
      </c>
      <c r="F350" s="98">
        <f t="shared" si="15"/>
        <v>31137</v>
      </c>
      <c r="G350" s="56"/>
      <c r="H350" s="175"/>
      <c r="I350" s="206">
        <f t="shared" si="16"/>
        <v>0</v>
      </c>
      <c r="J350" s="1"/>
      <c r="K350" s="1"/>
      <c r="L350" s="1"/>
      <c r="M350" s="39">
        <v>322</v>
      </c>
      <c r="N350" s="266"/>
      <c r="O350" s="266"/>
      <c r="P350" s="266"/>
      <c r="Q350" s="266"/>
      <c r="R350" s="266"/>
      <c r="S350" s="266"/>
      <c r="T350" s="266"/>
      <c r="U350" s="266"/>
      <c r="V350" s="266"/>
      <c r="W350" s="266"/>
    </row>
    <row r="351" spans="1:23" ht="12.75" customHeight="1" x14ac:dyDescent="0.2">
      <c r="A351" s="1"/>
      <c r="B351" s="1"/>
      <c r="C351" s="35"/>
      <c r="D351" s="39">
        <v>323</v>
      </c>
      <c r="E351" s="97">
        <f t="shared" si="17"/>
        <v>31079</v>
      </c>
      <c r="F351" s="98">
        <f t="shared" si="15"/>
        <v>31106</v>
      </c>
      <c r="G351" s="56"/>
      <c r="H351" s="175"/>
      <c r="I351" s="206">
        <f t="shared" si="16"/>
        <v>0</v>
      </c>
      <c r="J351" s="1"/>
      <c r="K351" s="1"/>
      <c r="L351" s="1"/>
      <c r="M351" s="39">
        <v>323</v>
      </c>
      <c r="N351" s="266"/>
      <c r="O351" s="266"/>
      <c r="P351" s="266"/>
      <c r="Q351" s="266"/>
      <c r="R351" s="266"/>
      <c r="S351" s="266"/>
      <c r="T351" s="266"/>
      <c r="U351" s="266"/>
      <c r="V351" s="266"/>
      <c r="W351" s="266"/>
    </row>
    <row r="352" spans="1:23" ht="12.75" customHeight="1" x14ac:dyDescent="0.2">
      <c r="A352" s="1"/>
      <c r="B352" s="1"/>
      <c r="C352" s="35"/>
      <c r="D352" s="39">
        <v>324</v>
      </c>
      <c r="E352" s="97">
        <f t="shared" si="17"/>
        <v>31048</v>
      </c>
      <c r="F352" s="98">
        <f t="shared" si="15"/>
        <v>31078</v>
      </c>
      <c r="G352" s="56"/>
      <c r="H352" s="175"/>
      <c r="I352" s="206">
        <f t="shared" si="16"/>
        <v>0</v>
      </c>
      <c r="J352" s="1"/>
      <c r="K352" s="1"/>
      <c r="L352" s="1"/>
      <c r="M352" s="39">
        <v>324</v>
      </c>
      <c r="N352" s="266"/>
      <c r="O352" s="266"/>
      <c r="P352" s="266"/>
      <c r="Q352" s="266"/>
      <c r="R352" s="266"/>
      <c r="S352" s="266"/>
      <c r="T352" s="266"/>
      <c r="U352" s="266"/>
      <c r="V352" s="266"/>
      <c r="W352" s="266"/>
    </row>
    <row r="353" spans="1:23" ht="12.75" customHeight="1" x14ac:dyDescent="0.2">
      <c r="A353" s="1"/>
      <c r="B353" s="1"/>
      <c r="C353" s="35"/>
      <c r="D353" s="39">
        <v>325</v>
      </c>
      <c r="E353" s="97">
        <f t="shared" si="17"/>
        <v>31017</v>
      </c>
      <c r="F353" s="98">
        <f t="shared" si="15"/>
        <v>31047</v>
      </c>
      <c r="G353" s="56"/>
      <c r="H353" s="175"/>
      <c r="I353" s="206">
        <f t="shared" si="16"/>
        <v>0</v>
      </c>
      <c r="J353" s="1"/>
      <c r="K353" s="1"/>
      <c r="L353" s="1"/>
      <c r="M353" s="39">
        <v>325</v>
      </c>
      <c r="N353" s="266"/>
      <c r="O353" s="266"/>
      <c r="P353" s="266"/>
      <c r="Q353" s="266"/>
      <c r="R353" s="266"/>
      <c r="S353" s="266"/>
      <c r="T353" s="266"/>
      <c r="U353" s="266"/>
      <c r="V353" s="266"/>
      <c r="W353" s="266"/>
    </row>
    <row r="354" spans="1:23" ht="12.75" customHeight="1" x14ac:dyDescent="0.2">
      <c r="A354" s="1"/>
      <c r="B354" s="1"/>
      <c r="C354" s="35"/>
      <c r="D354" s="39">
        <v>326</v>
      </c>
      <c r="E354" s="97">
        <f t="shared" si="17"/>
        <v>30987</v>
      </c>
      <c r="F354" s="98">
        <f t="shared" si="15"/>
        <v>31016</v>
      </c>
      <c r="G354" s="56"/>
      <c r="H354" s="175"/>
      <c r="I354" s="206">
        <f t="shared" si="16"/>
        <v>0</v>
      </c>
      <c r="J354" s="1"/>
      <c r="K354" s="1"/>
      <c r="L354" s="1"/>
      <c r="M354" s="39">
        <v>326</v>
      </c>
      <c r="N354" s="266"/>
      <c r="O354" s="266"/>
      <c r="P354" s="266"/>
      <c r="Q354" s="266"/>
      <c r="R354" s="266"/>
      <c r="S354" s="266"/>
      <c r="T354" s="266"/>
      <c r="U354" s="266"/>
      <c r="V354" s="266"/>
      <c r="W354" s="266"/>
    </row>
    <row r="355" spans="1:23" ht="12.75" customHeight="1" x14ac:dyDescent="0.2">
      <c r="A355" s="1"/>
      <c r="B355" s="1"/>
      <c r="C355" s="35"/>
      <c r="D355" s="39">
        <v>327</v>
      </c>
      <c r="E355" s="97">
        <f t="shared" si="17"/>
        <v>30956</v>
      </c>
      <c r="F355" s="98">
        <f t="shared" si="15"/>
        <v>30986</v>
      </c>
      <c r="G355" s="56"/>
      <c r="H355" s="175"/>
      <c r="I355" s="206">
        <f t="shared" si="16"/>
        <v>0</v>
      </c>
      <c r="J355" s="1"/>
      <c r="K355" s="1"/>
      <c r="L355" s="1"/>
      <c r="M355" s="39">
        <v>327</v>
      </c>
      <c r="N355" s="266"/>
      <c r="O355" s="266"/>
      <c r="P355" s="266"/>
      <c r="Q355" s="266"/>
      <c r="R355" s="266"/>
      <c r="S355" s="266"/>
      <c r="T355" s="266"/>
      <c r="U355" s="266"/>
      <c r="V355" s="266"/>
      <c r="W355" s="266"/>
    </row>
    <row r="356" spans="1:23" ht="12.75" customHeight="1" x14ac:dyDescent="0.2">
      <c r="A356" s="1"/>
      <c r="B356" s="1"/>
      <c r="C356" s="35"/>
      <c r="D356" s="39">
        <v>328</v>
      </c>
      <c r="E356" s="97">
        <f t="shared" si="17"/>
        <v>30926</v>
      </c>
      <c r="F356" s="98">
        <f t="shared" si="15"/>
        <v>30955</v>
      </c>
      <c r="G356" s="56"/>
      <c r="H356" s="175"/>
      <c r="I356" s="206">
        <f t="shared" si="16"/>
        <v>0</v>
      </c>
      <c r="J356" s="1"/>
      <c r="K356" s="1"/>
      <c r="L356" s="1"/>
      <c r="M356" s="39">
        <v>328</v>
      </c>
      <c r="N356" s="266"/>
      <c r="O356" s="266"/>
      <c r="P356" s="266"/>
      <c r="Q356" s="266"/>
      <c r="R356" s="266"/>
      <c r="S356" s="266"/>
      <c r="T356" s="266"/>
      <c r="U356" s="266"/>
      <c r="V356" s="266"/>
      <c r="W356" s="266"/>
    </row>
    <row r="357" spans="1:23" ht="12.75" customHeight="1" x14ac:dyDescent="0.2">
      <c r="A357" s="1"/>
      <c r="B357" s="1"/>
      <c r="C357" s="35"/>
      <c r="D357" s="39">
        <v>329</v>
      </c>
      <c r="E357" s="97">
        <f t="shared" si="17"/>
        <v>30895</v>
      </c>
      <c r="F357" s="98">
        <f t="shared" si="15"/>
        <v>30925</v>
      </c>
      <c r="G357" s="56"/>
      <c r="H357" s="175"/>
      <c r="I357" s="206">
        <f t="shared" si="16"/>
        <v>0</v>
      </c>
      <c r="J357" s="1"/>
      <c r="K357" s="1"/>
      <c r="L357" s="1"/>
      <c r="M357" s="39">
        <v>329</v>
      </c>
      <c r="N357" s="266"/>
      <c r="O357" s="266"/>
      <c r="P357" s="266"/>
      <c r="Q357" s="266"/>
      <c r="R357" s="266"/>
      <c r="S357" s="266"/>
      <c r="T357" s="266"/>
      <c r="U357" s="266"/>
      <c r="V357" s="266"/>
      <c r="W357" s="266"/>
    </row>
    <row r="358" spans="1:23" ht="12.75" customHeight="1" x14ac:dyDescent="0.2">
      <c r="A358" s="1"/>
      <c r="B358" s="1"/>
      <c r="C358" s="35"/>
      <c r="D358" s="39">
        <v>330</v>
      </c>
      <c r="E358" s="97">
        <f t="shared" si="17"/>
        <v>30864</v>
      </c>
      <c r="F358" s="98">
        <f t="shared" si="15"/>
        <v>30894</v>
      </c>
      <c r="G358" s="56"/>
      <c r="H358" s="175"/>
      <c r="I358" s="206">
        <f t="shared" si="16"/>
        <v>0</v>
      </c>
      <c r="J358" s="1"/>
      <c r="K358" s="1"/>
      <c r="L358" s="1"/>
      <c r="M358" s="39">
        <v>330</v>
      </c>
      <c r="N358" s="266"/>
      <c r="O358" s="266"/>
      <c r="P358" s="266"/>
      <c r="Q358" s="266"/>
      <c r="R358" s="266"/>
      <c r="S358" s="266"/>
      <c r="T358" s="266"/>
      <c r="U358" s="266"/>
      <c r="V358" s="266"/>
      <c r="W358" s="266"/>
    </row>
    <row r="359" spans="1:23" ht="12.75" customHeight="1" x14ac:dyDescent="0.2">
      <c r="A359" s="1"/>
      <c r="B359" s="1"/>
      <c r="C359" s="35"/>
      <c r="D359" s="39">
        <v>331</v>
      </c>
      <c r="E359" s="97">
        <f t="shared" si="17"/>
        <v>30834</v>
      </c>
      <c r="F359" s="98">
        <f t="shared" si="15"/>
        <v>30863</v>
      </c>
      <c r="G359" s="56"/>
      <c r="H359" s="175"/>
      <c r="I359" s="206">
        <f t="shared" si="16"/>
        <v>0</v>
      </c>
      <c r="J359" s="1"/>
      <c r="K359" s="1"/>
      <c r="L359" s="1"/>
      <c r="M359" s="39">
        <v>331</v>
      </c>
      <c r="N359" s="266"/>
      <c r="O359" s="266"/>
      <c r="P359" s="266"/>
      <c r="Q359" s="266"/>
      <c r="R359" s="266"/>
      <c r="S359" s="266"/>
      <c r="T359" s="266"/>
      <c r="U359" s="266"/>
      <c r="V359" s="266"/>
      <c r="W359" s="266"/>
    </row>
    <row r="360" spans="1:23" ht="12.75" customHeight="1" x14ac:dyDescent="0.2">
      <c r="A360" s="1"/>
      <c r="B360" s="1"/>
      <c r="C360" s="35"/>
      <c r="D360" s="39">
        <v>332</v>
      </c>
      <c r="E360" s="97">
        <f t="shared" si="17"/>
        <v>30803</v>
      </c>
      <c r="F360" s="98">
        <f t="shared" ref="F360:F388" si="18">IF(OR(E359="",E359=$G$15),"",E359-1)</f>
        <v>30833</v>
      </c>
      <c r="G360" s="56"/>
      <c r="H360" s="175"/>
      <c r="I360" s="206">
        <f t="shared" si="16"/>
        <v>0</v>
      </c>
      <c r="J360" s="1"/>
      <c r="K360" s="1"/>
      <c r="L360" s="1"/>
      <c r="M360" s="39">
        <v>332</v>
      </c>
      <c r="N360" s="266"/>
      <c r="O360" s="266"/>
      <c r="P360" s="266"/>
      <c r="Q360" s="266"/>
      <c r="R360" s="266"/>
      <c r="S360" s="266"/>
      <c r="T360" s="266"/>
      <c r="U360" s="266"/>
      <c r="V360" s="266"/>
      <c r="W360" s="266"/>
    </row>
    <row r="361" spans="1:23" ht="12.75" customHeight="1" x14ac:dyDescent="0.2">
      <c r="A361" s="1"/>
      <c r="B361" s="1"/>
      <c r="C361" s="35"/>
      <c r="D361" s="39">
        <v>333</v>
      </c>
      <c r="E361" s="97">
        <f t="shared" si="17"/>
        <v>30773</v>
      </c>
      <c r="F361" s="98">
        <f t="shared" si="18"/>
        <v>30802</v>
      </c>
      <c r="G361" s="56"/>
      <c r="H361" s="175"/>
      <c r="I361" s="206">
        <f t="shared" si="16"/>
        <v>0</v>
      </c>
      <c r="J361" s="1"/>
      <c r="K361" s="1"/>
      <c r="L361" s="1"/>
      <c r="M361" s="39">
        <v>333</v>
      </c>
      <c r="N361" s="266"/>
      <c r="O361" s="266"/>
      <c r="P361" s="266"/>
      <c r="Q361" s="266"/>
      <c r="R361" s="266"/>
      <c r="S361" s="266"/>
      <c r="T361" s="266"/>
      <c r="U361" s="266"/>
      <c r="V361" s="266"/>
      <c r="W361" s="266"/>
    </row>
    <row r="362" spans="1:23" ht="12.75" customHeight="1" x14ac:dyDescent="0.2">
      <c r="A362" s="1"/>
      <c r="B362" s="1"/>
      <c r="C362" s="35"/>
      <c r="D362" s="39">
        <v>334</v>
      </c>
      <c r="E362" s="97">
        <f t="shared" si="17"/>
        <v>30742</v>
      </c>
      <c r="F362" s="98">
        <f t="shared" si="18"/>
        <v>30772</v>
      </c>
      <c r="G362" s="56"/>
      <c r="H362" s="175"/>
      <c r="I362" s="206">
        <f t="shared" si="16"/>
        <v>0</v>
      </c>
      <c r="J362" s="1"/>
      <c r="K362" s="1"/>
      <c r="L362" s="1"/>
      <c r="M362" s="39">
        <v>334</v>
      </c>
      <c r="N362" s="266"/>
      <c r="O362" s="266"/>
      <c r="P362" s="266"/>
      <c r="Q362" s="266"/>
      <c r="R362" s="266"/>
      <c r="S362" s="266"/>
      <c r="T362" s="266"/>
      <c r="U362" s="266"/>
      <c r="V362" s="266"/>
      <c r="W362" s="266"/>
    </row>
    <row r="363" spans="1:23" ht="12.75" customHeight="1" x14ac:dyDescent="0.2">
      <c r="A363" s="1"/>
      <c r="B363" s="1"/>
      <c r="C363" s="35"/>
      <c r="D363" s="39">
        <v>335</v>
      </c>
      <c r="E363" s="97">
        <f t="shared" si="17"/>
        <v>30713</v>
      </c>
      <c r="F363" s="98">
        <f t="shared" si="18"/>
        <v>30741</v>
      </c>
      <c r="G363" s="56"/>
      <c r="H363" s="175"/>
      <c r="I363" s="206">
        <f t="shared" si="16"/>
        <v>0</v>
      </c>
      <c r="J363" s="1"/>
      <c r="K363" s="1"/>
      <c r="L363" s="1"/>
      <c r="M363" s="39">
        <v>335</v>
      </c>
      <c r="N363" s="266"/>
      <c r="O363" s="266"/>
      <c r="P363" s="266"/>
      <c r="Q363" s="266"/>
      <c r="R363" s="266"/>
      <c r="S363" s="266"/>
      <c r="T363" s="266"/>
      <c r="U363" s="266"/>
      <c r="V363" s="266"/>
      <c r="W363" s="266"/>
    </row>
    <row r="364" spans="1:23" ht="12.75" customHeight="1" x14ac:dyDescent="0.2">
      <c r="A364" s="1"/>
      <c r="B364" s="1"/>
      <c r="C364" s="35"/>
      <c r="D364" s="39">
        <v>336</v>
      </c>
      <c r="E364" s="97">
        <f t="shared" si="17"/>
        <v>30682</v>
      </c>
      <c r="F364" s="98">
        <f t="shared" si="18"/>
        <v>30712</v>
      </c>
      <c r="G364" s="56"/>
      <c r="H364" s="175"/>
      <c r="I364" s="206">
        <f t="shared" si="16"/>
        <v>0</v>
      </c>
      <c r="J364" s="1"/>
      <c r="K364" s="1"/>
      <c r="L364" s="1"/>
      <c r="M364" s="39">
        <v>336</v>
      </c>
      <c r="N364" s="266"/>
      <c r="O364" s="266"/>
      <c r="P364" s="266"/>
      <c r="Q364" s="266"/>
      <c r="R364" s="266"/>
      <c r="S364" s="266"/>
      <c r="T364" s="266"/>
      <c r="U364" s="266"/>
      <c r="V364" s="266"/>
      <c r="W364" s="266"/>
    </row>
    <row r="365" spans="1:23" ht="12.75" customHeight="1" x14ac:dyDescent="0.2">
      <c r="A365" s="1"/>
      <c r="B365" s="1"/>
      <c r="C365" s="35"/>
      <c r="D365" s="39">
        <v>337</v>
      </c>
      <c r="E365" s="97">
        <f t="shared" si="17"/>
        <v>30651</v>
      </c>
      <c r="F365" s="98">
        <f t="shared" si="18"/>
        <v>30681</v>
      </c>
      <c r="G365" s="56"/>
      <c r="H365" s="175"/>
      <c r="I365" s="206">
        <f t="shared" si="16"/>
        <v>0</v>
      </c>
      <c r="J365" s="1"/>
      <c r="K365" s="1"/>
      <c r="L365" s="1"/>
      <c r="M365" s="39">
        <v>337</v>
      </c>
      <c r="N365" s="266"/>
      <c r="O365" s="266"/>
      <c r="P365" s="266"/>
      <c r="Q365" s="266"/>
      <c r="R365" s="266"/>
      <c r="S365" s="266"/>
      <c r="T365" s="266"/>
      <c r="U365" s="266"/>
      <c r="V365" s="266"/>
      <c r="W365" s="266"/>
    </row>
    <row r="366" spans="1:23" ht="12.75" customHeight="1" x14ac:dyDescent="0.2">
      <c r="A366" s="1"/>
      <c r="B366" s="1"/>
      <c r="C366" s="35"/>
      <c r="D366" s="39">
        <v>338</v>
      </c>
      <c r="E366" s="97">
        <f t="shared" si="17"/>
        <v>30621</v>
      </c>
      <c r="F366" s="98">
        <f t="shared" si="18"/>
        <v>30650</v>
      </c>
      <c r="G366" s="56"/>
      <c r="H366" s="175"/>
      <c r="I366" s="206">
        <f t="shared" si="16"/>
        <v>0</v>
      </c>
      <c r="J366" s="1"/>
      <c r="K366" s="1"/>
      <c r="L366" s="1"/>
      <c r="M366" s="39">
        <v>338</v>
      </c>
      <c r="N366" s="266"/>
      <c r="O366" s="266"/>
      <c r="P366" s="266"/>
      <c r="Q366" s="266"/>
      <c r="R366" s="266"/>
      <c r="S366" s="266"/>
      <c r="T366" s="266"/>
      <c r="U366" s="266"/>
      <c r="V366" s="266"/>
      <c r="W366" s="266"/>
    </row>
    <row r="367" spans="1:23" ht="12.75" customHeight="1" x14ac:dyDescent="0.2">
      <c r="A367" s="1"/>
      <c r="B367" s="1"/>
      <c r="C367" s="35"/>
      <c r="D367" s="39">
        <v>339</v>
      </c>
      <c r="E367" s="97">
        <f t="shared" si="17"/>
        <v>30590</v>
      </c>
      <c r="F367" s="98">
        <f t="shared" si="18"/>
        <v>30620</v>
      </c>
      <c r="G367" s="56"/>
      <c r="H367" s="175"/>
      <c r="I367" s="206">
        <f t="shared" si="16"/>
        <v>0</v>
      </c>
      <c r="J367" s="1"/>
      <c r="K367" s="1"/>
      <c r="L367" s="1"/>
      <c r="M367" s="39">
        <v>339</v>
      </c>
      <c r="N367" s="266"/>
      <c r="O367" s="266"/>
      <c r="P367" s="266"/>
      <c r="Q367" s="266"/>
      <c r="R367" s="266"/>
      <c r="S367" s="266"/>
      <c r="T367" s="266"/>
      <c r="U367" s="266"/>
      <c r="V367" s="266"/>
      <c r="W367" s="266"/>
    </row>
    <row r="368" spans="1:23" ht="12.75" customHeight="1" x14ac:dyDescent="0.2">
      <c r="A368" s="1"/>
      <c r="B368" s="1"/>
      <c r="C368" s="35"/>
      <c r="D368" s="39">
        <v>340</v>
      </c>
      <c r="E368" s="97">
        <f t="shared" si="17"/>
        <v>30560</v>
      </c>
      <c r="F368" s="98">
        <f t="shared" si="18"/>
        <v>30589</v>
      </c>
      <c r="G368" s="56"/>
      <c r="H368" s="175"/>
      <c r="I368" s="206">
        <f t="shared" si="16"/>
        <v>0</v>
      </c>
      <c r="J368" s="1"/>
      <c r="K368" s="1"/>
      <c r="L368" s="1"/>
      <c r="M368" s="39">
        <v>340</v>
      </c>
      <c r="N368" s="266"/>
      <c r="O368" s="266"/>
      <c r="P368" s="266"/>
      <c r="Q368" s="266"/>
      <c r="R368" s="266"/>
      <c r="S368" s="266"/>
      <c r="T368" s="266"/>
      <c r="U368" s="266"/>
      <c r="V368" s="266"/>
      <c r="W368" s="266"/>
    </row>
    <row r="369" spans="1:23" ht="12.75" customHeight="1" x14ac:dyDescent="0.2">
      <c r="A369" s="1"/>
      <c r="B369" s="1"/>
      <c r="C369" s="35"/>
      <c r="D369" s="39">
        <v>341</v>
      </c>
      <c r="E369" s="97">
        <f t="shared" si="17"/>
        <v>30529</v>
      </c>
      <c r="F369" s="98">
        <f t="shared" si="18"/>
        <v>30559</v>
      </c>
      <c r="G369" s="56"/>
      <c r="H369" s="175"/>
      <c r="I369" s="206">
        <f t="shared" si="16"/>
        <v>0</v>
      </c>
      <c r="J369" s="1"/>
      <c r="K369" s="1"/>
      <c r="L369" s="1"/>
      <c r="M369" s="39">
        <v>341</v>
      </c>
      <c r="N369" s="266"/>
      <c r="O369" s="266"/>
      <c r="P369" s="266"/>
      <c r="Q369" s="266"/>
      <c r="R369" s="266"/>
      <c r="S369" s="266"/>
      <c r="T369" s="266"/>
      <c r="U369" s="266"/>
      <c r="V369" s="266"/>
      <c r="W369" s="266"/>
    </row>
    <row r="370" spans="1:23" ht="12.75" customHeight="1" x14ac:dyDescent="0.2">
      <c r="A370" s="1"/>
      <c r="B370" s="1"/>
      <c r="C370" s="35"/>
      <c r="D370" s="39">
        <v>342</v>
      </c>
      <c r="E370" s="97">
        <f t="shared" si="17"/>
        <v>30498</v>
      </c>
      <c r="F370" s="98">
        <f t="shared" si="18"/>
        <v>30528</v>
      </c>
      <c r="G370" s="56"/>
      <c r="H370" s="175"/>
      <c r="I370" s="206">
        <f t="shared" si="16"/>
        <v>0</v>
      </c>
      <c r="J370" s="1"/>
      <c r="K370" s="1"/>
      <c r="L370" s="1"/>
      <c r="M370" s="39">
        <v>342</v>
      </c>
      <c r="N370" s="266"/>
      <c r="O370" s="266"/>
      <c r="P370" s="266"/>
      <c r="Q370" s="266"/>
      <c r="R370" s="266"/>
      <c r="S370" s="266"/>
      <c r="T370" s="266"/>
      <c r="U370" s="266"/>
      <c r="V370" s="266"/>
      <c r="W370" s="266"/>
    </row>
    <row r="371" spans="1:23" ht="12.75" customHeight="1" x14ac:dyDescent="0.2">
      <c r="A371" s="1"/>
      <c r="B371" s="1"/>
      <c r="C371" s="35"/>
      <c r="D371" s="39">
        <v>343</v>
      </c>
      <c r="E371" s="97">
        <f t="shared" si="17"/>
        <v>30468</v>
      </c>
      <c r="F371" s="98">
        <f t="shared" si="18"/>
        <v>30497</v>
      </c>
      <c r="G371" s="56"/>
      <c r="H371" s="175"/>
      <c r="I371" s="206">
        <f t="shared" si="16"/>
        <v>0</v>
      </c>
      <c r="J371" s="1"/>
      <c r="K371" s="1"/>
      <c r="L371" s="1"/>
      <c r="M371" s="39">
        <v>343</v>
      </c>
      <c r="N371" s="266"/>
      <c r="O371" s="266"/>
      <c r="P371" s="266"/>
      <c r="Q371" s="266"/>
      <c r="R371" s="266"/>
      <c r="S371" s="266"/>
      <c r="T371" s="266"/>
      <c r="U371" s="266"/>
      <c r="V371" s="266"/>
      <c r="W371" s="266"/>
    </row>
    <row r="372" spans="1:23" ht="12.75" customHeight="1" x14ac:dyDescent="0.2">
      <c r="A372" s="1"/>
      <c r="B372" s="1"/>
      <c r="C372" s="35"/>
      <c r="D372" s="39">
        <v>344</v>
      </c>
      <c r="E372" s="97">
        <f t="shared" si="17"/>
        <v>30437</v>
      </c>
      <c r="F372" s="98">
        <f t="shared" si="18"/>
        <v>30467</v>
      </c>
      <c r="G372" s="56"/>
      <c r="H372" s="175"/>
      <c r="I372" s="206">
        <f t="shared" si="16"/>
        <v>0</v>
      </c>
      <c r="J372" s="1"/>
      <c r="K372" s="1"/>
      <c r="L372" s="1"/>
      <c r="M372" s="39">
        <v>344</v>
      </c>
      <c r="N372" s="266"/>
      <c r="O372" s="266"/>
      <c r="P372" s="266"/>
      <c r="Q372" s="266"/>
      <c r="R372" s="266"/>
      <c r="S372" s="266"/>
      <c r="T372" s="266"/>
      <c r="U372" s="266"/>
      <c r="V372" s="266"/>
      <c r="W372" s="266"/>
    </row>
    <row r="373" spans="1:23" ht="12.75" customHeight="1" x14ac:dyDescent="0.2">
      <c r="A373" s="1"/>
      <c r="B373" s="1"/>
      <c r="C373" s="35"/>
      <c r="D373" s="39">
        <v>345</v>
      </c>
      <c r="E373" s="97">
        <f t="shared" si="17"/>
        <v>30407</v>
      </c>
      <c r="F373" s="98">
        <f t="shared" si="18"/>
        <v>30436</v>
      </c>
      <c r="G373" s="56"/>
      <c r="H373" s="175"/>
      <c r="I373" s="206">
        <f t="shared" si="16"/>
        <v>0</v>
      </c>
      <c r="J373" s="1"/>
      <c r="K373" s="1"/>
      <c r="L373" s="1"/>
      <c r="M373" s="39">
        <v>345</v>
      </c>
      <c r="N373" s="266"/>
      <c r="O373" s="266"/>
      <c r="P373" s="266"/>
      <c r="Q373" s="266"/>
      <c r="R373" s="266"/>
      <c r="S373" s="266"/>
      <c r="T373" s="266"/>
      <c r="U373" s="266"/>
      <c r="V373" s="266"/>
      <c r="W373" s="266"/>
    </row>
    <row r="374" spans="1:23" ht="12.75" customHeight="1" x14ac:dyDescent="0.2">
      <c r="A374" s="1"/>
      <c r="B374" s="1"/>
      <c r="C374" s="35"/>
      <c r="D374" s="39">
        <v>346</v>
      </c>
      <c r="E374" s="97">
        <f t="shared" si="17"/>
        <v>30376</v>
      </c>
      <c r="F374" s="98">
        <f t="shared" si="18"/>
        <v>30406</v>
      </c>
      <c r="G374" s="56"/>
      <c r="H374" s="175"/>
      <c r="I374" s="206">
        <f t="shared" si="16"/>
        <v>0</v>
      </c>
      <c r="J374" s="1"/>
      <c r="K374" s="1"/>
      <c r="L374" s="1"/>
      <c r="M374" s="39">
        <v>346</v>
      </c>
      <c r="N374" s="266"/>
      <c r="O374" s="266"/>
      <c r="P374" s="266"/>
      <c r="Q374" s="266"/>
      <c r="R374" s="266"/>
      <c r="S374" s="266"/>
      <c r="T374" s="266"/>
      <c r="U374" s="266"/>
      <c r="V374" s="266"/>
      <c r="W374" s="266"/>
    </row>
    <row r="375" spans="1:23" ht="12.75" customHeight="1" x14ac:dyDescent="0.2">
      <c r="A375" s="1"/>
      <c r="B375" s="1"/>
      <c r="C375" s="35"/>
      <c r="D375" s="39">
        <v>347</v>
      </c>
      <c r="E375" s="97">
        <f t="shared" si="17"/>
        <v>30348</v>
      </c>
      <c r="F375" s="98">
        <f t="shared" si="18"/>
        <v>30375</v>
      </c>
      <c r="G375" s="56"/>
      <c r="H375" s="175"/>
      <c r="I375" s="206">
        <f t="shared" si="16"/>
        <v>0</v>
      </c>
      <c r="J375" s="1"/>
      <c r="K375" s="1"/>
      <c r="L375" s="1"/>
      <c r="M375" s="39">
        <v>347</v>
      </c>
      <c r="N375" s="266"/>
      <c r="O375" s="266"/>
      <c r="P375" s="266"/>
      <c r="Q375" s="266"/>
      <c r="R375" s="266"/>
      <c r="S375" s="266"/>
      <c r="T375" s="266"/>
      <c r="U375" s="266"/>
      <c r="V375" s="266"/>
      <c r="W375" s="266"/>
    </row>
    <row r="376" spans="1:23" ht="12.75" customHeight="1" x14ac:dyDescent="0.2">
      <c r="A376" s="1"/>
      <c r="B376" s="1"/>
      <c r="C376" s="35"/>
      <c r="D376" s="39">
        <v>348</v>
      </c>
      <c r="E376" s="97">
        <f t="shared" si="17"/>
        <v>30317</v>
      </c>
      <c r="F376" s="98">
        <f t="shared" si="18"/>
        <v>30347</v>
      </c>
      <c r="G376" s="56"/>
      <c r="H376" s="175"/>
      <c r="I376" s="206">
        <f t="shared" si="16"/>
        <v>0</v>
      </c>
      <c r="J376" s="1"/>
      <c r="K376" s="1"/>
      <c r="L376" s="1"/>
      <c r="M376" s="39">
        <v>348</v>
      </c>
      <c r="N376" s="266"/>
      <c r="O376" s="266"/>
      <c r="P376" s="266"/>
      <c r="Q376" s="266"/>
      <c r="R376" s="266"/>
      <c r="S376" s="266"/>
      <c r="T376" s="266"/>
      <c r="U376" s="266"/>
      <c r="V376" s="266"/>
      <c r="W376" s="266"/>
    </row>
    <row r="377" spans="1:23" ht="12.75" customHeight="1" x14ac:dyDescent="0.2">
      <c r="A377" s="1"/>
      <c r="B377" s="1"/>
      <c r="C377" s="35"/>
      <c r="D377" s="39">
        <v>349</v>
      </c>
      <c r="E377" s="97">
        <f t="shared" si="17"/>
        <v>30286</v>
      </c>
      <c r="F377" s="98">
        <f t="shared" si="18"/>
        <v>30316</v>
      </c>
      <c r="G377" s="56"/>
      <c r="H377" s="175"/>
      <c r="I377" s="206">
        <f t="shared" si="16"/>
        <v>0</v>
      </c>
      <c r="J377" s="1"/>
      <c r="K377" s="1"/>
      <c r="L377" s="1"/>
      <c r="M377" s="39">
        <v>349</v>
      </c>
      <c r="N377" s="266"/>
      <c r="O377" s="266"/>
      <c r="P377" s="266"/>
      <c r="Q377" s="266"/>
      <c r="R377" s="266"/>
      <c r="S377" s="266"/>
      <c r="T377" s="266"/>
      <c r="U377" s="266"/>
      <c r="V377" s="266"/>
      <c r="W377" s="266"/>
    </row>
    <row r="378" spans="1:23" ht="12.75" customHeight="1" x14ac:dyDescent="0.2">
      <c r="A378" s="1"/>
      <c r="B378" s="1"/>
      <c r="C378" s="35"/>
      <c r="D378" s="39">
        <v>350</v>
      </c>
      <c r="E378" s="97">
        <f t="shared" si="17"/>
        <v>30256</v>
      </c>
      <c r="F378" s="98">
        <f t="shared" si="18"/>
        <v>30285</v>
      </c>
      <c r="G378" s="56"/>
      <c r="H378" s="175"/>
      <c r="I378" s="206">
        <f t="shared" si="16"/>
        <v>0</v>
      </c>
      <c r="J378" s="1"/>
      <c r="K378" s="1"/>
      <c r="L378" s="1"/>
      <c r="M378" s="39">
        <v>350</v>
      </c>
      <c r="N378" s="266"/>
      <c r="O378" s="266"/>
      <c r="P378" s="266"/>
      <c r="Q378" s="266"/>
      <c r="R378" s="266"/>
      <c r="S378" s="266"/>
      <c r="T378" s="266"/>
      <c r="U378" s="266"/>
      <c r="V378" s="266"/>
      <c r="W378" s="266"/>
    </row>
    <row r="379" spans="1:23" ht="12.75" customHeight="1" x14ac:dyDescent="0.2">
      <c r="A379" s="1"/>
      <c r="B379" s="1"/>
      <c r="C379" s="35"/>
      <c r="D379" s="39">
        <v>351</v>
      </c>
      <c r="E379" s="97">
        <f t="shared" si="17"/>
        <v>30225</v>
      </c>
      <c r="F379" s="98">
        <f t="shared" si="18"/>
        <v>30255</v>
      </c>
      <c r="G379" s="56"/>
      <c r="H379" s="175"/>
      <c r="I379" s="206">
        <f t="shared" si="16"/>
        <v>0</v>
      </c>
      <c r="J379" s="1"/>
      <c r="K379" s="1"/>
      <c r="L379" s="1"/>
      <c r="M379" s="39">
        <v>351</v>
      </c>
      <c r="N379" s="266"/>
      <c r="O379" s="266"/>
      <c r="P379" s="266"/>
      <c r="Q379" s="266"/>
      <c r="R379" s="266"/>
      <c r="S379" s="266"/>
      <c r="T379" s="266"/>
      <c r="U379" s="266"/>
      <c r="V379" s="266"/>
      <c r="W379" s="266"/>
    </row>
    <row r="380" spans="1:23" ht="12.75" customHeight="1" x14ac:dyDescent="0.2">
      <c r="A380" s="1"/>
      <c r="B380" s="1"/>
      <c r="C380" s="35"/>
      <c r="D380" s="39">
        <v>352</v>
      </c>
      <c r="E380" s="97">
        <f t="shared" si="17"/>
        <v>30195</v>
      </c>
      <c r="F380" s="98">
        <f t="shared" si="18"/>
        <v>30224</v>
      </c>
      <c r="G380" s="56"/>
      <c r="H380" s="175"/>
      <c r="I380" s="206">
        <f t="shared" si="16"/>
        <v>0</v>
      </c>
      <c r="J380" s="1"/>
      <c r="K380" s="1"/>
      <c r="L380" s="1"/>
      <c r="M380" s="39">
        <v>352</v>
      </c>
      <c r="N380" s="266"/>
      <c r="O380" s="266"/>
      <c r="P380" s="266"/>
      <c r="Q380" s="266"/>
      <c r="R380" s="266"/>
      <c r="S380" s="266"/>
      <c r="T380" s="266"/>
      <c r="U380" s="266"/>
      <c r="V380" s="266"/>
      <c r="W380" s="266"/>
    </row>
    <row r="381" spans="1:23" ht="12.75" customHeight="1" x14ac:dyDescent="0.2">
      <c r="A381" s="1"/>
      <c r="B381" s="1"/>
      <c r="C381" s="35"/>
      <c r="D381" s="39">
        <v>353</v>
      </c>
      <c r="E381" s="97">
        <f t="shared" si="17"/>
        <v>30164</v>
      </c>
      <c r="F381" s="98">
        <f t="shared" si="18"/>
        <v>30194</v>
      </c>
      <c r="G381" s="56"/>
      <c r="H381" s="175"/>
      <c r="I381" s="206">
        <f t="shared" si="16"/>
        <v>0</v>
      </c>
      <c r="J381" s="1"/>
      <c r="K381" s="1"/>
      <c r="L381" s="1"/>
      <c r="M381" s="39">
        <v>353</v>
      </c>
      <c r="N381" s="266"/>
      <c r="O381" s="266"/>
      <c r="P381" s="266"/>
      <c r="Q381" s="266"/>
      <c r="R381" s="266"/>
      <c r="S381" s="266"/>
      <c r="T381" s="266"/>
      <c r="U381" s="266"/>
      <c r="V381" s="266"/>
      <c r="W381" s="266"/>
    </row>
    <row r="382" spans="1:23" ht="12.75" customHeight="1" x14ac:dyDescent="0.2">
      <c r="A382" s="1"/>
      <c r="B382" s="1"/>
      <c r="C382" s="35"/>
      <c r="D382" s="39">
        <v>354</v>
      </c>
      <c r="E382" s="97">
        <f t="shared" si="17"/>
        <v>30133</v>
      </c>
      <c r="F382" s="98">
        <f t="shared" si="18"/>
        <v>30163</v>
      </c>
      <c r="G382" s="56"/>
      <c r="H382" s="175"/>
      <c r="I382" s="206">
        <f t="shared" si="16"/>
        <v>0</v>
      </c>
      <c r="J382" s="1"/>
      <c r="K382" s="1"/>
      <c r="L382" s="1"/>
      <c r="M382" s="39">
        <v>354</v>
      </c>
      <c r="N382" s="266"/>
      <c r="O382" s="266"/>
      <c r="P382" s="266"/>
      <c r="Q382" s="266"/>
      <c r="R382" s="266"/>
      <c r="S382" s="266"/>
      <c r="T382" s="266"/>
      <c r="U382" s="266"/>
      <c r="V382" s="266"/>
      <c r="W382" s="266"/>
    </row>
    <row r="383" spans="1:23" ht="12.75" customHeight="1" x14ac:dyDescent="0.2">
      <c r="A383" s="1"/>
      <c r="B383" s="1"/>
      <c r="C383" s="35"/>
      <c r="D383" s="39">
        <v>355</v>
      </c>
      <c r="E383" s="97">
        <f t="shared" si="17"/>
        <v>30103</v>
      </c>
      <c r="F383" s="98">
        <f t="shared" si="18"/>
        <v>30132</v>
      </c>
      <c r="G383" s="56"/>
      <c r="H383" s="175"/>
      <c r="I383" s="206">
        <f t="shared" si="16"/>
        <v>0</v>
      </c>
      <c r="J383" s="1"/>
      <c r="K383" s="1"/>
      <c r="L383" s="1"/>
      <c r="M383" s="39">
        <v>355</v>
      </c>
      <c r="N383" s="266"/>
      <c r="O383" s="266"/>
      <c r="P383" s="266"/>
      <c r="Q383" s="266"/>
      <c r="R383" s="266"/>
      <c r="S383" s="266"/>
      <c r="T383" s="266"/>
      <c r="U383" s="266"/>
      <c r="V383" s="266"/>
      <c r="W383" s="266"/>
    </row>
    <row r="384" spans="1:23" ht="12.75" customHeight="1" x14ac:dyDescent="0.2">
      <c r="A384" s="1"/>
      <c r="B384" s="1"/>
      <c r="C384" s="35"/>
      <c r="D384" s="39">
        <v>356</v>
      </c>
      <c r="E384" s="97">
        <f t="shared" si="17"/>
        <v>30072</v>
      </c>
      <c r="F384" s="98">
        <f t="shared" si="18"/>
        <v>30102</v>
      </c>
      <c r="G384" s="56"/>
      <c r="H384" s="175"/>
      <c r="I384" s="206">
        <f t="shared" si="16"/>
        <v>0</v>
      </c>
      <c r="J384" s="1"/>
      <c r="K384" s="1"/>
      <c r="L384" s="1"/>
      <c r="M384" s="39">
        <v>356</v>
      </c>
      <c r="N384" s="266"/>
      <c r="O384" s="266"/>
      <c r="P384" s="266"/>
      <c r="Q384" s="266"/>
      <c r="R384" s="266"/>
      <c r="S384" s="266"/>
      <c r="T384" s="266"/>
      <c r="U384" s="266"/>
      <c r="V384" s="266"/>
      <c r="W384" s="266"/>
    </row>
    <row r="385" spans="1:23" ht="12.75" customHeight="1" x14ac:dyDescent="0.2">
      <c r="A385" s="1"/>
      <c r="B385" s="1"/>
      <c r="C385" s="35"/>
      <c r="D385" s="39">
        <v>357</v>
      </c>
      <c r="E385" s="97">
        <f t="shared" si="17"/>
        <v>30042</v>
      </c>
      <c r="F385" s="98">
        <f t="shared" si="18"/>
        <v>30071</v>
      </c>
      <c r="G385" s="56"/>
      <c r="H385" s="175"/>
      <c r="I385" s="206">
        <f t="shared" si="16"/>
        <v>0</v>
      </c>
      <c r="J385" s="1"/>
      <c r="K385" s="1"/>
      <c r="L385" s="1"/>
      <c r="M385" s="39">
        <v>357</v>
      </c>
      <c r="N385" s="266"/>
      <c r="O385" s="266"/>
      <c r="P385" s="266"/>
      <c r="Q385" s="266"/>
      <c r="R385" s="266"/>
      <c r="S385" s="266"/>
      <c r="T385" s="266"/>
      <c r="U385" s="266"/>
      <c r="V385" s="266"/>
      <c r="W385" s="266"/>
    </row>
    <row r="386" spans="1:23" ht="12.75" customHeight="1" x14ac:dyDescent="0.2">
      <c r="A386" s="1"/>
      <c r="B386" s="1"/>
      <c r="C386" s="35"/>
      <c r="D386" s="39">
        <v>358</v>
      </c>
      <c r="E386" s="97">
        <f t="shared" si="17"/>
        <v>30011</v>
      </c>
      <c r="F386" s="98">
        <f t="shared" si="18"/>
        <v>30041</v>
      </c>
      <c r="G386" s="56"/>
      <c r="H386" s="175"/>
      <c r="I386" s="206">
        <f t="shared" si="16"/>
        <v>0</v>
      </c>
      <c r="J386" s="1"/>
      <c r="K386" s="1"/>
      <c r="L386" s="1"/>
      <c r="M386" s="39">
        <v>358</v>
      </c>
      <c r="N386" s="266"/>
      <c r="O386" s="266"/>
      <c r="P386" s="266"/>
      <c r="Q386" s="266"/>
      <c r="R386" s="266"/>
      <c r="S386" s="266"/>
      <c r="T386" s="266"/>
      <c r="U386" s="266"/>
      <c r="V386" s="266"/>
      <c r="W386" s="266"/>
    </row>
    <row r="387" spans="1:23" ht="12.75" customHeight="1" x14ac:dyDescent="0.2">
      <c r="A387" s="1"/>
      <c r="B387" s="1"/>
      <c r="C387" s="35"/>
      <c r="D387" s="39">
        <v>359</v>
      </c>
      <c r="E387" s="97">
        <f t="shared" si="17"/>
        <v>29983</v>
      </c>
      <c r="F387" s="98">
        <f t="shared" si="18"/>
        <v>30010</v>
      </c>
      <c r="G387" s="56"/>
      <c r="H387" s="175"/>
      <c r="I387" s="206">
        <f t="shared" si="16"/>
        <v>0</v>
      </c>
      <c r="J387" s="1"/>
      <c r="K387" s="1"/>
      <c r="L387" s="1"/>
      <c r="M387" s="39">
        <v>359</v>
      </c>
      <c r="N387" s="266"/>
      <c r="O387" s="266"/>
      <c r="P387" s="266"/>
      <c r="Q387" s="266"/>
      <c r="R387" s="266"/>
      <c r="S387" s="266"/>
      <c r="T387" s="266"/>
      <c r="U387" s="266"/>
      <c r="V387" s="266"/>
      <c r="W387" s="266"/>
    </row>
    <row r="388" spans="1:23" ht="12.75" customHeight="1" thickBot="1" x14ac:dyDescent="0.25">
      <c r="A388" s="1"/>
      <c r="B388" s="1"/>
      <c r="C388" s="35"/>
      <c r="D388" s="38">
        <v>360</v>
      </c>
      <c r="E388" s="97">
        <f t="shared" si="17"/>
        <v>29952</v>
      </c>
      <c r="F388" s="98">
        <f t="shared" si="18"/>
        <v>29982</v>
      </c>
      <c r="G388" s="56"/>
      <c r="H388" s="175"/>
      <c r="I388" s="206">
        <f t="shared" si="16"/>
        <v>0</v>
      </c>
      <c r="J388" s="44"/>
      <c r="K388" s="44"/>
      <c r="L388" s="44"/>
      <c r="M388" s="38">
        <v>360</v>
      </c>
      <c r="N388" s="266"/>
      <c r="O388" s="266"/>
      <c r="P388" s="266"/>
      <c r="Q388" s="266"/>
      <c r="R388" s="266"/>
      <c r="S388" s="266"/>
      <c r="T388" s="266"/>
      <c r="U388" s="266"/>
      <c r="V388" s="266"/>
      <c r="W388" s="266"/>
    </row>
    <row r="389" spans="1:23" ht="5.0999999999999996" customHeight="1" thickTop="1" thickBot="1" x14ac:dyDescent="0.25">
      <c r="A389" s="1"/>
      <c r="B389" s="1"/>
      <c r="C389" s="1"/>
      <c r="D389" s="272"/>
      <c r="E389" s="291"/>
      <c r="F389" s="291"/>
      <c r="G389" s="272"/>
      <c r="H389" s="272"/>
      <c r="I389" s="272"/>
      <c r="J389" s="272" t="s">
        <v>11</v>
      </c>
      <c r="K389" s="291"/>
      <c r="L389" s="291"/>
      <c r="M389" s="291"/>
      <c r="N389" s="266"/>
      <c r="O389" s="266"/>
      <c r="P389" s="266"/>
      <c r="Q389" s="266"/>
      <c r="R389" s="266"/>
      <c r="S389" s="266"/>
      <c r="T389" s="266"/>
      <c r="U389" s="266"/>
      <c r="V389" s="266"/>
      <c r="W389" s="266"/>
    </row>
    <row r="390" spans="1:23" ht="13.5" thickTop="1" x14ac:dyDescent="0.2">
      <c r="E390" s="296" t="s">
        <v>151</v>
      </c>
      <c r="F390" s="294"/>
      <c r="G390" s="280"/>
    </row>
    <row r="391" spans="1:23" x14ac:dyDescent="0.2">
      <c r="E391" s="292" t="s">
        <v>148</v>
      </c>
      <c r="F391" s="293"/>
      <c r="G391" s="281"/>
    </row>
    <row r="392" spans="1:23" x14ac:dyDescent="0.2">
      <c r="E392" s="282" t="s">
        <v>149</v>
      </c>
      <c r="F392" s="283"/>
      <c r="G392" s="284"/>
    </row>
    <row r="393" spans="1:23" ht="13.5" thickBot="1" x14ac:dyDescent="0.25">
      <c r="E393" s="285" t="s">
        <v>150</v>
      </c>
      <c r="F393" s="286"/>
      <c r="G393" s="287"/>
    </row>
    <row r="394" spans="1:23" ht="13.5" thickTop="1" x14ac:dyDescent="0.2"/>
  </sheetData>
  <sheetProtection algorithmName="SHA-512" hashValue="lQQ/K0xYgUZvoaoxM61JB6yyL/MWJmqYnJ48KWGup2xLMW8MJ0hCTsfAEK7DhHv03+6PlaoK8TNen7dZflKUoA==" saltValue="RKa57EPB6uugOK5QyCsKHw==" spinCount="100000" sheet="1"/>
  <mergeCells count="6">
    <mergeCell ref="E27:F27"/>
    <mergeCell ref="D3:J3"/>
    <mergeCell ref="D2:G2"/>
    <mergeCell ref="D6:F6"/>
    <mergeCell ref="H19:J21"/>
    <mergeCell ref="H14:J17"/>
  </mergeCells>
  <conditionalFormatting sqref="I29:I388">
    <cfRule type="expression" dxfId="2" priority="31" stopIfTrue="1">
      <formula>AND(E29&lt;=$L$35,E29&gt;= $K$35)</formula>
    </cfRule>
    <cfRule type="expression" dxfId="1" priority="32" stopIfTrue="1">
      <formula>AND(E29&lt;=$L$34,E29&gt;= $K$34)</formula>
    </cfRule>
    <cfRule type="expression" dxfId="0" priority="33" stopIfTrue="1">
      <formula>AND(E29&lt;=$L$33,E29&gt;= $K$33)</formula>
    </cfRule>
  </conditionalFormatting>
  <printOptions horizontalCentered="1"/>
  <pageMargins left="0.25" right="0.35" top="0.5" bottom="0.75" header="0" footer="0.5"/>
  <pageSetup scale="63" fitToHeight="22" orientation="portrait" r:id="rId1"/>
  <headerFooter>
    <oddFooter>&amp;C&amp;"Arial,Bold"&amp;K03+000Gabriel Roeder Smith &amp;&amp; Company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indexed="12"/>
    <pageSetUpPr autoPageBreaks="0" fitToPage="1"/>
  </sheetPr>
  <dimension ref="A1:AN464"/>
  <sheetViews>
    <sheetView showGridLines="0" zoomScaleNormal="100" workbookViewId="0">
      <selection activeCell="I16" sqref="I16:I17"/>
    </sheetView>
  </sheetViews>
  <sheetFormatPr defaultRowHeight="12.75" x14ac:dyDescent="0.2"/>
  <cols>
    <col min="1" max="1" width="4.7109375" style="279" customWidth="1"/>
    <col min="2" max="2" width="7" customWidth="1"/>
    <col min="3" max="3" width="13.5703125" customWidth="1"/>
    <col min="4" max="4" width="1.5703125" customWidth="1"/>
    <col min="5" max="5" width="12.140625" customWidth="1"/>
    <col min="6" max="7" width="19.42578125" customWidth="1"/>
    <col min="8" max="8" width="21" bestFit="1" customWidth="1"/>
    <col min="9" max="9" width="13.5703125" customWidth="1"/>
    <col min="10" max="10" width="0.85546875" customWidth="1"/>
    <col min="11" max="11" width="13.5703125" customWidth="1"/>
    <col min="12" max="12" width="15.7109375" bestFit="1" customWidth="1"/>
    <col min="13" max="13" width="16.5703125" customWidth="1"/>
    <col min="14" max="14" width="19.28515625" customWidth="1"/>
    <col min="15" max="15" width="13.85546875" customWidth="1"/>
    <col min="16" max="16" width="15" hidden="1" customWidth="1"/>
    <col min="17" max="17" width="13.7109375" hidden="1" customWidth="1"/>
    <col min="18" max="18" width="21.7109375" hidden="1" customWidth="1"/>
    <col min="19" max="20" width="9.7109375" hidden="1" customWidth="1"/>
    <col min="21" max="21" width="21.7109375" hidden="1" customWidth="1"/>
    <col min="22" max="22" width="8.28515625" hidden="1" customWidth="1"/>
    <col min="23" max="23" width="12.28515625" hidden="1" customWidth="1"/>
    <col min="24" max="24" width="21.7109375" hidden="1" customWidth="1"/>
    <col min="25" max="25" width="9.7109375" hidden="1" customWidth="1"/>
    <col min="26" max="26" width="6.140625" hidden="1" customWidth="1"/>
    <col min="27" max="27" width="4.85546875" hidden="1" customWidth="1"/>
    <col min="28" max="28" width="9.140625" hidden="1" customWidth="1"/>
    <col min="29" max="29" width="12.28515625" hidden="1" customWidth="1"/>
    <col min="30" max="30" width="6.140625" hidden="1" customWidth="1"/>
    <col min="31" max="32" width="4.85546875" hidden="1" customWidth="1"/>
    <col min="33" max="35" width="13.85546875" hidden="1" customWidth="1"/>
    <col min="36" max="36" width="15" hidden="1" customWidth="1"/>
    <col min="37" max="37" width="13.28515625" hidden="1" customWidth="1"/>
    <col min="38" max="38" width="11.28515625" hidden="1" customWidth="1"/>
    <col min="39" max="39" width="4.85546875" hidden="1" customWidth="1"/>
    <col min="40" max="40" width="1.5703125" bestFit="1" customWidth="1"/>
  </cols>
  <sheetData>
    <row r="1" spans="1:40" x14ac:dyDescent="0.2">
      <c r="A1" s="61"/>
      <c r="P1" s="125" t="s">
        <v>147</v>
      </c>
      <c r="Q1" s="125" t="s">
        <v>147</v>
      </c>
      <c r="R1" s="125" t="s">
        <v>147</v>
      </c>
      <c r="S1" s="125" t="s">
        <v>147</v>
      </c>
      <c r="T1" s="125" t="s">
        <v>147</v>
      </c>
      <c r="U1" s="125" t="s">
        <v>147</v>
      </c>
      <c r="V1" s="125" t="s">
        <v>147</v>
      </c>
      <c r="W1" s="125" t="s">
        <v>147</v>
      </c>
      <c r="X1" s="125" t="s">
        <v>147</v>
      </c>
      <c r="Y1" s="125" t="s">
        <v>147</v>
      </c>
      <c r="Z1" s="303" t="s">
        <v>147</v>
      </c>
      <c r="AA1" s="125" t="s">
        <v>147</v>
      </c>
      <c r="AB1" s="125" t="s">
        <v>147</v>
      </c>
      <c r="AC1" s="125" t="s">
        <v>147</v>
      </c>
      <c r="AD1" s="125" t="s">
        <v>147</v>
      </c>
      <c r="AE1" s="125" t="s">
        <v>147</v>
      </c>
      <c r="AF1" s="125" t="s">
        <v>147</v>
      </c>
      <c r="AG1" s="125" t="s">
        <v>147</v>
      </c>
      <c r="AH1" s="125" t="s">
        <v>147</v>
      </c>
      <c r="AI1" s="125" t="s">
        <v>147</v>
      </c>
      <c r="AJ1" s="125" t="s">
        <v>147</v>
      </c>
      <c r="AK1" s="125" t="s">
        <v>147</v>
      </c>
      <c r="AL1" s="125" t="s">
        <v>147</v>
      </c>
      <c r="AM1" s="125" t="s">
        <v>147</v>
      </c>
      <c r="AN1" s="74"/>
    </row>
    <row r="2" spans="1:40" x14ac:dyDescent="0.2">
      <c r="A2" s="62"/>
      <c r="B2" s="1"/>
      <c r="C2" s="339"/>
      <c r="D2" s="346"/>
      <c r="E2" s="346"/>
      <c r="F2" s="1"/>
      <c r="G2" s="1"/>
      <c r="H2" s="1"/>
      <c r="I2" s="1"/>
      <c r="J2" s="1"/>
      <c r="K2" s="1"/>
      <c r="L2" s="1"/>
      <c r="M2" s="1"/>
      <c r="N2" s="1"/>
      <c r="O2" s="1"/>
      <c r="P2" s="1"/>
      <c r="Q2" s="1"/>
      <c r="R2" s="1"/>
      <c r="S2" s="1"/>
      <c r="T2" s="1"/>
      <c r="V2" s="1"/>
      <c r="W2" s="1"/>
      <c r="X2" s="1"/>
      <c r="Y2" s="1"/>
      <c r="Z2" s="1"/>
      <c r="AA2" s="105"/>
      <c r="AB2" s="1"/>
      <c r="AC2" s="1"/>
      <c r="AD2" s="1"/>
      <c r="AE2" s="1"/>
      <c r="AF2" s="1"/>
    </row>
    <row r="3" spans="1:40" ht="20.25" x14ac:dyDescent="0.3">
      <c r="A3" s="62"/>
      <c r="B3" s="1"/>
      <c r="C3" s="24" t="s">
        <v>13</v>
      </c>
      <c r="D3" s="1"/>
      <c r="E3" s="1"/>
      <c r="F3" s="1"/>
      <c r="G3" s="1"/>
      <c r="H3" s="1"/>
      <c r="I3" s="1"/>
      <c r="J3" s="1"/>
      <c r="K3" s="1"/>
      <c r="L3" s="1"/>
      <c r="M3" s="1"/>
      <c r="N3" s="1"/>
      <c r="O3" s="1"/>
      <c r="P3" s="1"/>
      <c r="Q3" s="1"/>
      <c r="R3" s="1"/>
      <c r="S3" s="1"/>
      <c r="T3" s="1"/>
      <c r="V3" s="1"/>
      <c r="W3" s="1"/>
      <c r="X3" s="1"/>
      <c r="Y3" s="1"/>
      <c r="Z3" s="1"/>
      <c r="AA3" s="105"/>
      <c r="AB3" s="1"/>
      <c r="AC3" s="1"/>
      <c r="AD3" s="1"/>
      <c r="AE3" s="1"/>
      <c r="AF3" s="1"/>
    </row>
    <row r="4" spans="1:40" ht="20.25" x14ac:dyDescent="0.3">
      <c r="A4" s="62"/>
      <c r="B4" s="1"/>
      <c r="C4" s="116" t="s">
        <v>104</v>
      </c>
      <c r="D4" s="1"/>
      <c r="E4" s="1"/>
      <c r="F4" s="1"/>
      <c r="G4" s="1"/>
      <c r="H4" s="1"/>
      <c r="I4" s="1"/>
      <c r="J4" s="1"/>
      <c r="K4" s="1"/>
      <c r="L4" s="1"/>
      <c r="M4" s="1"/>
      <c r="N4" s="1"/>
      <c r="O4" s="1"/>
      <c r="P4" s="1"/>
      <c r="Q4" s="1"/>
      <c r="R4" s="1"/>
      <c r="S4" s="1"/>
      <c r="T4" s="1"/>
      <c r="U4" s="1"/>
      <c r="V4" s="1"/>
      <c r="W4" s="1"/>
      <c r="X4" s="1"/>
      <c r="Y4" s="1"/>
      <c r="Z4" s="1"/>
      <c r="AA4" s="105"/>
      <c r="AB4" s="1"/>
      <c r="AC4" s="1"/>
      <c r="AD4" s="1"/>
      <c r="AE4" s="1"/>
      <c r="AF4" s="1"/>
    </row>
    <row r="5" spans="1:40" ht="20.25" x14ac:dyDescent="0.3">
      <c r="A5" s="62"/>
      <c r="B5" s="1"/>
      <c r="C5" s="116"/>
      <c r="D5" s="1"/>
      <c r="E5" s="1"/>
      <c r="F5" s="1"/>
      <c r="G5" s="1"/>
      <c r="H5" s="1"/>
      <c r="I5" s="1"/>
      <c r="J5" s="1"/>
      <c r="K5" s="1"/>
      <c r="L5" s="1"/>
      <c r="M5" s="1"/>
      <c r="N5" s="1"/>
      <c r="O5" s="1"/>
      <c r="P5" s="1"/>
      <c r="Q5" s="1"/>
      <c r="R5" s="1"/>
      <c r="S5" s="1"/>
      <c r="T5" s="1"/>
      <c r="U5" s="1"/>
      <c r="V5" s="1"/>
      <c r="W5" s="1"/>
      <c r="X5" s="1"/>
      <c r="Y5" s="1"/>
      <c r="Z5" s="1"/>
      <c r="AA5" s="105"/>
      <c r="AB5" s="1"/>
      <c r="AC5" s="1"/>
      <c r="AD5" s="1"/>
      <c r="AE5" s="1"/>
      <c r="AF5" s="1"/>
    </row>
    <row r="6" spans="1:40" ht="15.75" x14ac:dyDescent="0.2">
      <c r="A6" s="62"/>
      <c r="B6" s="14"/>
      <c r="C6" s="341">
        <f ca="1">Data_Inputs!D6</f>
        <v>44349.521048032409</v>
      </c>
      <c r="D6" s="342"/>
      <c r="E6" s="342"/>
      <c r="F6" s="342"/>
      <c r="G6" s="342"/>
      <c r="H6" s="14"/>
      <c r="I6" s="14"/>
      <c r="J6" s="14"/>
      <c r="K6" s="14"/>
      <c r="L6" s="14"/>
      <c r="M6" s="14"/>
      <c r="N6" s="141" t="str">
        <f>Data_Inputs!I6</f>
        <v xml:space="preserve"> </v>
      </c>
      <c r="O6" s="1"/>
      <c r="P6" s="1"/>
      <c r="Q6" s="1"/>
      <c r="R6" s="1"/>
      <c r="S6" s="1"/>
      <c r="T6" s="1"/>
      <c r="U6" s="1"/>
      <c r="V6" s="1"/>
      <c r="W6" s="1"/>
      <c r="X6" s="1"/>
      <c r="Y6" s="1"/>
      <c r="Z6" s="1"/>
      <c r="AA6" s="105"/>
      <c r="AB6" s="1"/>
      <c r="AC6" s="1"/>
      <c r="AD6" s="1"/>
      <c r="AE6" s="1"/>
      <c r="AF6" s="1"/>
    </row>
    <row r="7" spans="1:40" ht="15.75" x14ac:dyDescent="0.2">
      <c r="A7" s="61"/>
      <c r="C7" s="1"/>
      <c r="D7" s="1"/>
      <c r="E7" s="1"/>
      <c r="F7" s="106"/>
      <c r="G7" s="347"/>
      <c r="H7" s="332"/>
      <c r="O7" s="1"/>
      <c r="P7" s="1"/>
      <c r="Q7" s="1"/>
      <c r="R7" s="1"/>
      <c r="S7" s="1"/>
      <c r="T7" s="1"/>
      <c r="U7" s="1"/>
      <c r="V7" s="1"/>
      <c r="W7" s="1"/>
      <c r="X7" s="1"/>
      <c r="Y7" s="1"/>
      <c r="Z7" s="1"/>
      <c r="AA7" s="105"/>
      <c r="AB7" s="1"/>
      <c r="AC7" s="1"/>
      <c r="AD7" s="1"/>
      <c r="AE7" s="1"/>
      <c r="AF7" s="1"/>
    </row>
    <row r="8" spans="1:40" ht="13.5" thickBot="1" x14ac:dyDescent="0.25">
      <c r="A8" s="61"/>
      <c r="C8" s="1"/>
      <c r="D8" s="1"/>
      <c r="E8" s="1"/>
      <c r="F8" s="1"/>
      <c r="G8" s="1"/>
      <c r="H8" s="1"/>
      <c r="O8" s="1"/>
      <c r="P8" s="50" t="s">
        <v>33</v>
      </c>
      <c r="Q8" s="35">
        <f ca="1">MAX(R29,U29,X29)</f>
        <v>1.0439999999999999E-4</v>
      </c>
      <c r="R8" s="1"/>
      <c r="S8" s="1"/>
      <c r="T8" s="1"/>
      <c r="U8" s="1"/>
      <c r="V8" s="1"/>
      <c r="W8" s="1"/>
      <c r="X8" s="1"/>
      <c r="Y8" s="1"/>
      <c r="Z8" s="1"/>
      <c r="AA8" s="105"/>
      <c r="AB8" s="1"/>
      <c r="AC8" s="1"/>
      <c r="AD8" s="1"/>
      <c r="AE8" s="1"/>
      <c r="AF8" s="1"/>
    </row>
    <row r="9" spans="1:40" ht="19.5" thickTop="1" x14ac:dyDescent="0.2">
      <c r="A9" s="61"/>
      <c r="C9" s="348" t="s">
        <v>77</v>
      </c>
      <c r="D9" s="349"/>
      <c r="E9" s="349"/>
      <c r="F9" s="349"/>
      <c r="G9" s="350"/>
      <c r="H9" s="1"/>
      <c r="I9" s="204"/>
      <c r="O9" s="1"/>
      <c r="P9" s="1"/>
      <c r="Q9" s="1"/>
      <c r="AA9" s="105"/>
      <c r="AB9" s="1"/>
      <c r="AC9" s="1"/>
      <c r="AD9" s="1"/>
      <c r="AE9" s="1"/>
      <c r="AF9" s="1"/>
    </row>
    <row r="10" spans="1:40" ht="18.75" x14ac:dyDescent="0.25">
      <c r="A10" s="61"/>
      <c r="C10" s="211"/>
      <c r="D10" s="212"/>
      <c r="E10" s="212"/>
      <c r="F10" s="139" t="s">
        <v>123</v>
      </c>
      <c r="G10" s="213" t="s">
        <v>20</v>
      </c>
      <c r="H10" s="1"/>
      <c r="I10" s="204"/>
      <c r="O10" s="1"/>
      <c r="P10" s="1"/>
      <c r="Q10" s="1"/>
      <c r="AA10" s="105"/>
      <c r="AB10" s="1"/>
      <c r="AC10" s="1"/>
      <c r="AD10" s="1"/>
      <c r="AE10" s="1"/>
      <c r="AF10" s="1"/>
    </row>
    <row r="11" spans="1:40" ht="15.75" x14ac:dyDescent="0.25">
      <c r="A11" s="61"/>
      <c r="C11" s="47"/>
      <c r="D11" s="44"/>
      <c r="E11" s="44"/>
      <c r="F11" s="28" t="s">
        <v>15</v>
      </c>
      <c r="G11" s="48" t="s">
        <v>34</v>
      </c>
      <c r="H11" s="1"/>
      <c r="I11" s="204"/>
      <c r="O11" s="1"/>
      <c r="P11" s="110" t="s">
        <v>53</v>
      </c>
      <c r="Q11" s="89" t="s">
        <v>52</v>
      </c>
      <c r="R11" s="49" t="s">
        <v>28</v>
      </c>
      <c r="S11" s="49"/>
      <c r="T11" s="70"/>
      <c r="U11" s="49" t="s">
        <v>31</v>
      </c>
      <c r="V11" s="49"/>
      <c r="W11" s="70"/>
      <c r="X11" s="49" t="s">
        <v>35</v>
      </c>
      <c r="Y11" s="49"/>
      <c r="Z11" s="172"/>
      <c r="AA11" s="149"/>
      <c r="AB11" s="351" t="s">
        <v>50</v>
      </c>
      <c r="AC11" s="351"/>
      <c r="AD11" s="1"/>
      <c r="AE11" s="1"/>
      <c r="AF11" s="1"/>
    </row>
    <row r="12" spans="1:40" ht="15.75" x14ac:dyDescent="0.25">
      <c r="A12" s="61"/>
      <c r="C12" s="19" t="s">
        <v>1</v>
      </c>
      <c r="D12" s="18"/>
      <c r="E12" s="18" t="s">
        <v>2</v>
      </c>
      <c r="F12" s="28" t="s">
        <v>30</v>
      </c>
      <c r="G12" s="48" t="s">
        <v>37</v>
      </c>
      <c r="H12" s="1"/>
      <c r="I12" s="204"/>
      <c r="O12" s="1"/>
      <c r="P12" s="111" t="s">
        <v>36</v>
      </c>
      <c r="Q12" s="59" t="s">
        <v>36</v>
      </c>
      <c r="R12" s="49" t="s">
        <v>3</v>
      </c>
      <c r="S12" s="36" t="s">
        <v>12</v>
      </c>
      <c r="T12" s="1"/>
      <c r="U12" s="49" t="s">
        <v>3</v>
      </c>
      <c r="V12" s="36" t="s">
        <v>12</v>
      </c>
      <c r="W12" s="1"/>
      <c r="X12" s="49" t="s">
        <v>3</v>
      </c>
      <c r="Y12" s="36" t="s">
        <v>12</v>
      </c>
      <c r="Z12" s="301"/>
      <c r="AA12" s="105"/>
      <c r="AB12" s="49" t="s">
        <v>3</v>
      </c>
      <c r="AC12" s="80" t="s">
        <v>12</v>
      </c>
      <c r="AD12" s="1"/>
      <c r="AE12" s="1"/>
      <c r="AF12" s="1"/>
    </row>
    <row r="13" spans="1:40" ht="18" customHeight="1" x14ac:dyDescent="0.25">
      <c r="A13" s="61"/>
      <c r="C13" s="20">
        <f ca="1">VLOOKUP(P13+IF(LEFT(Data_Inputs!$G$23)="M",11,0),$B$41:$E$460,2,FALSE)</f>
        <v>40544</v>
      </c>
      <c r="D13" s="21" t="s">
        <v>9</v>
      </c>
      <c r="E13" s="21">
        <f ca="1">VLOOKUP(P13,$B$41:$E$460,4,FALSE)</f>
        <v>40908</v>
      </c>
      <c r="F13" s="214">
        <f ca="1">N25</f>
        <v>0</v>
      </c>
      <c r="G13" s="215">
        <f ca="1">VLOOKUP(P13,$B$41:$L$460,IF(LEFT(Data_Inputs!$G$23)="M",11,7),FALSE)</f>
        <v>0</v>
      </c>
      <c r="H13" s="1"/>
      <c r="I13" s="204"/>
      <c r="O13" s="1"/>
      <c r="P13" s="86">
        <f ca="1">IF(LEFT(Data_Inputs!$G$23)="M",Q13,AC13)</f>
        <v>1</v>
      </c>
      <c r="Q13" s="88">
        <f ca="1">IF($Q$8=$X$29,Y26,IF($Q$8=$U$29,V26,S26))</f>
        <v>1</v>
      </c>
      <c r="R13" s="57">
        <f>LARGE($R$41:$R$400,1)</f>
        <v>3.6000000000000001E-5</v>
      </c>
      <c r="S13" s="43">
        <f>VLOOKUP(R13,$R$41:$U$400,4,FALSE)</f>
        <v>1</v>
      </c>
      <c r="T13" s="1"/>
      <c r="U13" s="1">
        <f>LARGE($Z$41:$Z$400,1)</f>
        <v>7.08E-5</v>
      </c>
      <c r="V13" s="43">
        <f>VLOOKUP(U13,$Z$41:$AA$400,2,FALSE)</f>
        <v>13</v>
      </c>
      <c r="W13" s="1"/>
      <c r="X13" s="50">
        <f>LARGE($AD$41:$AD$400,1)</f>
        <v>3.6000000000000001E-5</v>
      </c>
      <c r="Y13" s="43">
        <f>VLOOKUP(X13,$AD$41:$AE$400,2,FALSE)</f>
        <v>1</v>
      </c>
      <c r="Z13" s="43"/>
      <c r="AA13" s="105"/>
      <c r="AB13" s="50">
        <f>LARGE($AL$41:$AL$75,1)</f>
        <v>3.4000000000000001E-6</v>
      </c>
      <c r="AC13" s="84">
        <f>VLOOKUP(AB13,$AL$41:$AM$75,2,FALSE)</f>
        <v>1</v>
      </c>
      <c r="AD13" s="1"/>
      <c r="AE13" s="1"/>
      <c r="AF13" s="1"/>
    </row>
    <row r="14" spans="1:40" ht="18" customHeight="1" x14ac:dyDescent="0.25">
      <c r="A14" s="61"/>
      <c r="C14" s="20">
        <f ca="1">VLOOKUP(P14+IF(LEFT(Data_Inputs!$G$23)="M",11,0),$B$41:$E$460,2,FALSE)</f>
        <v>40179</v>
      </c>
      <c r="D14" s="21" t="s">
        <v>9</v>
      </c>
      <c r="E14" s="21">
        <f ca="1">VLOOKUP(P14,$B$41:$E$460,4,FALSE)</f>
        <v>40543</v>
      </c>
      <c r="F14" s="200">
        <f ca="1">N28</f>
        <v>0</v>
      </c>
      <c r="G14" s="216">
        <f ca="1">VLOOKUP(P14,$B$41:$L$460,IF(LEFT(Data_Inputs!$G$23)="M",11,7),FALSE)</f>
        <v>0</v>
      </c>
      <c r="H14" s="1"/>
      <c r="I14" s="204"/>
      <c r="O14" s="1"/>
      <c r="P14" s="86">
        <f ca="1">IF(LEFT(Data_Inputs!$G$23)="M",Q14,AC14)</f>
        <v>13</v>
      </c>
      <c r="Q14" s="88">
        <f ca="1">IF($Q$8=$X$29,Y27,IF($Q$8=$U$29,V27,S27))</f>
        <v>13</v>
      </c>
      <c r="R14" s="57">
        <f>LARGE($S$41:$S$400,1)</f>
        <v>3.4799999999999999E-5</v>
      </c>
      <c r="S14" s="43">
        <f>VLOOKUP(R14,$S$41:$U$400,3,FALSE)</f>
        <v>13</v>
      </c>
      <c r="T14" s="1"/>
      <c r="U14" s="50" t="s">
        <v>32</v>
      </c>
      <c r="V14" s="43">
        <f>V13+12</f>
        <v>25</v>
      </c>
      <c r="W14" s="1"/>
      <c r="X14" s="50" t="s">
        <v>32</v>
      </c>
      <c r="Y14" s="43">
        <f>Y13+12</f>
        <v>13</v>
      </c>
      <c r="Z14" s="43"/>
      <c r="AA14" s="105"/>
      <c r="AB14" s="50">
        <f>LARGE($AL$41:$AL$75,2)</f>
        <v>3.3000000000000002E-6</v>
      </c>
      <c r="AC14" s="84">
        <f>VLOOKUP(AB14,$AL$41:$AM$75,2,FALSE)</f>
        <v>2</v>
      </c>
      <c r="AD14" s="1"/>
      <c r="AE14" s="1"/>
      <c r="AF14" s="1"/>
    </row>
    <row r="15" spans="1:40" ht="18" customHeight="1" thickBot="1" x14ac:dyDescent="0.3">
      <c r="A15" s="61"/>
      <c r="C15" s="22">
        <f ca="1">VLOOKUP(P15+IF(LEFT(Data_Inputs!$G$23)="M",11,0),$B$41:$E$460,2,FALSE)</f>
        <v>39814</v>
      </c>
      <c r="D15" s="23" t="s">
        <v>9</v>
      </c>
      <c r="E15" s="23">
        <f ca="1">VLOOKUP(P15,$B$41:$E$460,4,FALSE)</f>
        <v>40178</v>
      </c>
      <c r="F15" s="217">
        <f ca="1">N31</f>
        <v>0</v>
      </c>
      <c r="G15" s="218">
        <f ca="1">VLOOKUP(P15,$B$41:$L$460,IF(LEFT(Data_Inputs!$G$23)="M",11,7),FALSE)</f>
        <v>0</v>
      </c>
      <c r="H15" s="1"/>
      <c r="I15" s="204"/>
      <c r="O15" s="1"/>
      <c r="P15" s="86">
        <f ca="1">IF(LEFT(Data_Inputs!$G$23)="M",Q15,AC15)</f>
        <v>25</v>
      </c>
      <c r="Q15" s="88">
        <f ca="1">IF($Q$8=$X$29,Y28,IF($Q$8=$U$29,V28,S28))</f>
        <v>25</v>
      </c>
      <c r="R15" s="76">
        <f>LARGE($T$41:$T$400,1)</f>
        <v>3.3599999999999997E-5</v>
      </c>
      <c r="S15" s="77">
        <f>VLOOKUP(R15,$T$41:$U$400,2,FALSE)</f>
        <v>25</v>
      </c>
      <c r="T15" s="1"/>
      <c r="U15" s="78">
        <f ca="1">OFFSET(Y41,V13-1,0)</f>
        <v>3.6000000000000001E-5</v>
      </c>
      <c r="V15" s="77">
        <f ca="1">VLOOKUP(U15,$R$41:$U$400,4,FALSE)</f>
        <v>1</v>
      </c>
      <c r="W15" s="1"/>
      <c r="X15" s="79" t="s">
        <v>32</v>
      </c>
      <c r="Y15" s="77">
        <f>Y14+12</f>
        <v>25</v>
      </c>
      <c r="Z15" s="302"/>
      <c r="AA15" s="105"/>
      <c r="AB15" s="79">
        <f>LARGE($AL$41:$AL$75,3)</f>
        <v>3.1999999999999999E-6</v>
      </c>
      <c r="AC15" s="85">
        <f>VLOOKUP(AB15,$AL$41:$AM$75,2,FALSE)</f>
        <v>3</v>
      </c>
      <c r="AD15" s="1"/>
      <c r="AE15" s="1"/>
      <c r="AF15" s="1"/>
    </row>
    <row r="16" spans="1:40" ht="18" customHeight="1" thickTop="1" x14ac:dyDescent="0.25">
      <c r="A16" s="61"/>
      <c r="C16" s="21"/>
      <c r="D16" s="21"/>
      <c r="E16" s="21"/>
      <c r="F16" s="9"/>
      <c r="G16" s="9"/>
      <c r="H16" s="1"/>
      <c r="I16" s="204"/>
      <c r="O16" s="1"/>
      <c r="P16" s="86"/>
      <c r="Q16" s="88"/>
      <c r="R16" s="58">
        <f>SUM(R13:R15)/3</f>
        <v>3.4799999999999999E-5</v>
      </c>
      <c r="S16" s="35"/>
      <c r="T16" s="1"/>
      <c r="U16" s="58">
        <f ca="1">SUM(U13:U15)/3</f>
        <v>3.5599999999999998E-5</v>
      </c>
      <c r="V16" s="43"/>
      <c r="W16" s="1"/>
      <c r="X16" s="70">
        <f>SUM(X13:X15)/3</f>
        <v>1.2E-5</v>
      </c>
      <c r="Y16" s="1"/>
      <c r="Z16" s="1"/>
      <c r="AA16" s="105"/>
      <c r="AB16" s="70">
        <f>SUM(AB13:AB15)/3</f>
        <v>3.3000000000000002E-6</v>
      </c>
      <c r="AC16" s="1"/>
      <c r="AD16" s="1"/>
      <c r="AE16" s="1"/>
      <c r="AF16" s="1"/>
    </row>
    <row r="17" spans="1:32" ht="18" customHeight="1" x14ac:dyDescent="0.2">
      <c r="A17" s="61"/>
      <c r="C17" s="178" t="s">
        <v>106</v>
      </c>
      <c r="D17" s="15"/>
      <c r="E17" s="21"/>
      <c r="F17" s="219">
        <f ca="1">SUM(F13:F15)</f>
        <v>0</v>
      </c>
      <c r="G17" s="9"/>
      <c r="H17" s="1"/>
      <c r="I17" s="258"/>
      <c r="O17" s="1"/>
      <c r="P17" s="44"/>
      <c r="Q17" s="44"/>
      <c r="R17" s="44"/>
      <c r="S17" s="44"/>
      <c r="T17" s="44"/>
      <c r="U17" s="44"/>
      <c r="V17" s="44"/>
      <c r="W17" s="44"/>
      <c r="X17" s="44"/>
      <c r="Y17" s="44"/>
      <c r="Z17" s="44"/>
      <c r="AA17" s="105"/>
      <c r="AB17" s="44"/>
      <c r="AC17" s="1"/>
      <c r="AD17" s="1"/>
      <c r="AE17" s="1"/>
      <c r="AF17" s="1"/>
    </row>
    <row r="18" spans="1:32" ht="18" customHeight="1" x14ac:dyDescent="0.2">
      <c r="A18" s="61"/>
      <c r="B18" s="61"/>
      <c r="C18" s="179" t="s">
        <v>107</v>
      </c>
      <c r="F18" s="220">
        <f ca="1">F17/3</f>
        <v>0</v>
      </c>
      <c r="G18" s="26"/>
      <c r="H18" s="1"/>
      <c r="I18" s="204"/>
      <c r="Q18" s="1"/>
      <c r="R18" s="1"/>
      <c r="S18" s="1"/>
      <c r="T18" s="1"/>
      <c r="U18" s="105"/>
      <c r="V18" s="1"/>
      <c r="W18" s="1"/>
      <c r="X18" s="1"/>
      <c r="Y18" s="1"/>
      <c r="Z18" s="1"/>
      <c r="AA18" s="1"/>
    </row>
    <row r="19" spans="1:32" ht="4.9000000000000004" customHeight="1" x14ac:dyDescent="0.25">
      <c r="B19" s="61"/>
      <c r="C19" s="179"/>
      <c r="F19" s="177"/>
      <c r="G19" s="115"/>
      <c r="H19" s="1"/>
      <c r="Q19" s="1"/>
      <c r="R19" s="87"/>
      <c r="S19" s="1"/>
      <c r="T19" s="1"/>
      <c r="U19" s="1"/>
      <c r="V19" s="1"/>
      <c r="W19" s="1"/>
      <c r="X19" s="1"/>
      <c r="Y19" s="1"/>
      <c r="Z19" s="1"/>
      <c r="AA19" s="105"/>
      <c r="AB19" s="1"/>
      <c r="AC19" s="1"/>
      <c r="AD19" s="1"/>
      <c r="AE19" s="1"/>
      <c r="AF19" s="1"/>
    </row>
    <row r="20" spans="1:32" ht="4.9000000000000004" customHeight="1" x14ac:dyDescent="0.2">
      <c r="B20" s="61"/>
      <c r="C20" s="187"/>
      <c r="D20" s="92"/>
      <c r="E20" s="92"/>
      <c r="F20" s="92"/>
      <c r="G20" s="92"/>
      <c r="H20" s="14"/>
      <c r="I20" s="44"/>
      <c r="J20" s="14"/>
      <c r="K20" s="14"/>
      <c r="L20" s="92"/>
      <c r="M20" s="92"/>
      <c r="N20" s="187"/>
      <c r="P20" s="1"/>
      <c r="Q20" s="1"/>
      <c r="R20" s="1"/>
      <c r="S20" s="1"/>
      <c r="T20" s="1"/>
      <c r="U20" s="1"/>
      <c r="V20" s="1"/>
      <c r="W20" s="1"/>
      <c r="X20" s="1"/>
      <c r="Y20" s="1"/>
      <c r="Z20" s="1"/>
      <c r="AA20" s="105"/>
      <c r="AB20" s="1"/>
      <c r="AC20" s="1"/>
      <c r="AD20" s="1"/>
      <c r="AE20" s="1"/>
      <c r="AF20" s="1"/>
    </row>
    <row r="21" spans="1:32" ht="18" customHeight="1" x14ac:dyDescent="0.25">
      <c r="A21" s="61"/>
      <c r="B21" s="61"/>
      <c r="C21" s="223"/>
      <c r="D21" s="222"/>
      <c r="E21" s="222"/>
      <c r="F21" s="187"/>
      <c r="G21" s="187"/>
      <c r="H21" s="139" t="s">
        <v>20</v>
      </c>
      <c r="I21" s="221" t="s">
        <v>21</v>
      </c>
      <c r="J21" s="2"/>
      <c r="K21" s="139" t="s">
        <v>121</v>
      </c>
      <c r="L21" s="139" t="s">
        <v>124</v>
      </c>
      <c r="M21" s="139" t="s">
        <v>122</v>
      </c>
      <c r="N21" s="226" t="s">
        <v>123</v>
      </c>
      <c r="P21" s="1"/>
      <c r="Q21" s="1"/>
      <c r="R21" s="1">
        <f>R13</f>
        <v>3.6000000000000001E-5</v>
      </c>
      <c r="S21" s="1">
        <f>S13</f>
        <v>1</v>
      </c>
      <c r="T21" s="1"/>
      <c r="U21" s="1">
        <f ca="1">INDIRECT("R"&amp;(V13+40)&amp;"")</f>
        <v>3.4799999999999999E-5</v>
      </c>
      <c r="V21" s="1">
        <f>V13</f>
        <v>13</v>
      </c>
      <c r="W21" s="1"/>
      <c r="X21" s="1">
        <f ca="1">INDIRECT("R"&amp;(Y13+40)&amp;"")</f>
        <v>3.6000000000000001E-5</v>
      </c>
      <c r="Y21" s="1">
        <f>Y13</f>
        <v>1</v>
      </c>
      <c r="Z21" s="1"/>
      <c r="AA21" s="105"/>
      <c r="AB21" s="1"/>
      <c r="AC21" s="1"/>
      <c r="AD21" s="1"/>
      <c r="AE21" s="1"/>
      <c r="AF21" s="1"/>
    </row>
    <row r="22" spans="1:32" ht="18" customHeight="1" x14ac:dyDescent="0.25">
      <c r="A22" s="62"/>
      <c r="B22" s="1"/>
      <c r="C22" s="224"/>
      <c r="D22" s="44"/>
      <c r="E22" s="44"/>
      <c r="F22" s="1"/>
      <c r="G22" s="45"/>
      <c r="I22" s="230"/>
      <c r="L22" s="210" t="s">
        <v>125</v>
      </c>
      <c r="M22" s="139"/>
      <c r="N22" s="227" t="s">
        <v>129</v>
      </c>
      <c r="O22" s="1"/>
      <c r="P22" s="1"/>
      <c r="Q22" s="1"/>
      <c r="R22" s="1">
        <f t="shared" ref="R22:S23" si="0">R14</f>
        <v>3.4799999999999999E-5</v>
      </c>
      <c r="S22" s="1">
        <f t="shared" si="0"/>
        <v>13</v>
      </c>
      <c r="T22" s="1"/>
      <c r="U22" s="1">
        <f t="shared" ref="U22:U23" ca="1" si="1">INDIRECT("R"&amp;(V14+40)&amp;"")</f>
        <v>3.3599999999999997E-5</v>
      </c>
      <c r="V22" s="1">
        <f t="shared" ref="V22:V23" si="2">V14</f>
        <v>25</v>
      </c>
      <c r="W22" s="1"/>
      <c r="X22" s="1">
        <f t="shared" ref="X22:X23" ca="1" si="3">INDIRECT("R"&amp;(Y14+40)&amp;"")</f>
        <v>3.4799999999999999E-5</v>
      </c>
      <c r="Y22" s="1">
        <f t="shared" ref="Y22:Y23" si="4">Y14</f>
        <v>13</v>
      </c>
      <c r="Z22" s="1"/>
      <c r="AA22" s="105"/>
      <c r="AB22" s="1"/>
      <c r="AC22" s="1"/>
      <c r="AD22" s="1"/>
      <c r="AE22" s="1"/>
      <c r="AF22" s="1"/>
    </row>
    <row r="23" spans="1:32" ht="18" customHeight="1" thickBot="1" x14ac:dyDescent="0.3">
      <c r="A23" s="62"/>
      <c r="B23" s="2"/>
      <c r="C23" s="352" t="s">
        <v>0</v>
      </c>
      <c r="D23" s="353"/>
      <c r="E23" s="353"/>
      <c r="F23" s="3"/>
      <c r="G23" s="316" t="s">
        <v>117</v>
      </c>
      <c r="H23" s="138" t="s">
        <v>119</v>
      </c>
      <c r="I23" s="4" t="s">
        <v>4</v>
      </c>
      <c r="J23" s="5"/>
      <c r="K23" s="5" t="s">
        <v>6</v>
      </c>
      <c r="L23" s="5" t="s">
        <v>54</v>
      </c>
      <c r="M23" s="5" t="s">
        <v>8</v>
      </c>
      <c r="N23" s="228" t="s">
        <v>127</v>
      </c>
      <c r="O23" s="1"/>
      <c r="P23" s="1"/>
      <c r="Q23" s="1"/>
      <c r="R23" s="1">
        <f t="shared" si="0"/>
        <v>3.3599999999999997E-5</v>
      </c>
      <c r="S23" s="1">
        <f t="shared" si="0"/>
        <v>25</v>
      </c>
      <c r="T23" s="1"/>
      <c r="U23" s="1">
        <f t="shared" ca="1" si="1"/>
        <v>3.6000000000000001E-5</v>
      </c>
      <c r="V23" s="1">
        <f t="shared" ca="1" si="2"/>
        <v>1</v>
      </c>
      <c r="W23" s="1"/>
      <c r="X23" s="1">
        <f t="shared" ca="1" si="3"/>
        <v>3.3599999999999997E-5</v>
      </c>
      <c r="Y23" s="1">
        <f t="shared" si="4"/>
        <v>25</v>
      </c>
      <c r="Z23" s="1"/>
      <c r="AA23" s="1"/>
      <c r="AB23" s="1"/>
      <c r="AC23" s="1"/>
      <c r="AD23" s="1"/>
      <c r="AE23" s="1"/>
    </row>
    <row r="24" spans="1:32" ht="18" customHeight="1" thickBot="1" x14ac:dyDescent="0.3">
      <c r="A24" s="62"/>
      <c r="C24" s="225" t="s">
        <v>1</v>
      </c>
      <c r="D24" s="30"/>
      <c r="E24" s="30" t="s">
        <v>2</v>
      </c>
      <c r="F24" s="27" t="s">
        <v>24</v>
      </c>
      <c r="G24" s="29" t="s">
        <v>118</v>
      </c>
      <c r="H24" s="189" t="s">
        <v>120</v>
      </c>
      <c r="I24" s="31" t="s">
        <v>5</v>
      </c>
      <c r="J24" s="32"/>
      <c r="K24" s="32" t="s">
        <v>5</v>
      </c>
      <c r="L24" s="32" t="s">
        <v>126</v>
      </c>
      <c r="M24" s="32" t="s">
        <v>5</v>
      </c>
      <c r="N24" s="229" t="s">
        <v>128</v>
      </c>
      <c r="O24" s="1"/>
      <c r="P24" s="1"/>
      <c r="Q24" s="1"/>
      <c r="R24" s="300">
        <f>SUM(R21:R23)/3</f>
        <v>3.4799999999999999E-5</v>
      </c>
      <c r="S24" s="1"/>
      <c r="T24" s="1"/>
      <c r="U24" s="300">
        <f ca="1">SUM(U21:U23)/3</f>
        <v>3.4799999999999999E-5</v>
      </c>
      <c r="V24" s="1"/>
      <c r="W24" s="1"/>
      <c r="X24" s="300">
        <f ca="1">SUM(X21:X23)/3</f>
        <v>3.4799999999999999E-5</v>
      </c>
      <c r="Y24" s="105"/>
      <c r="Z24" s="105"/>
      <c r="AA24" s="1"/>
      <c r="AB24" s="1"/>
      <c r="AC24" s="1"/>
      <c r="AD24" s="1"/>
      <c r="AE24" s="1"/>
    </row>
    <row r="25" spans="1:32" ht="18" customHeight="1" thickTop="1" x14ac:dyDescent="0.2">
      <c r="A25" s="62"/>
      <c r="C25" s="235">
        <f ca="1">C13</f>
        <v>40544</v>
      </c>
      <c r="D25" s="15" t="s">
        <v>9</v>
      </c>
      <c r="E25" s="236">
        <f ca="1">E13</f>
        <v>40908</v>
      </c>
      <c r="F25" s="243">
        <f ca="1">VLOOKUP($P$13,$B$41:$L$460,IF(LEFT(Data_Inputs!$G$23)="M",8,5),FALSE)</f>
        <v>0</v>
      </c>
      <c r="G25" s="112">
        <f ca="1">VLOOKUP($P$13,$B$41:$L$460,IF(LEFT(Data_Inputs!$G$23)="M",10,6),FALSE)</f>
        <v>0</v>
      </c>
      <c r="H25" s="232">
        <f t="shared" ref="H25:H33" ca="1" si="5">ROUND(F25+G25,2)</f>
        <v>0</v>
      </c>
      <c r="I25" s="9">
        <f ca="1">ROUND(IF(F27&gt;0,H27/F27*F25,H25),2)</f>
        <v>0</v>
      </c>
      <c r="J25" s="26"/>
      <c r="K25" s="9">
        <f ca="1">ROUND(IF(F26&gt;0,H26/F26*F25,H25),2)</f>
        <v>0</v>
      </c>
      <c r="L25" s="9">
        <f ca="1">ROUND((K25+I25)/2,2)</f>
        <v>0</v>
      </c>
      <c r="M25" s="9">
        <f ca="1">ROUND(1.2*L25,2)</f>
        <v>0</v>
      </c>
      <c r="N25" s="198">
        <f ca="1">MIN(H25,M25)</f>
        <v>0</v>
      </c>
      <c r="O25" s="1"/>
      <c r="P25" s="1"/>
      <c r="Q25" s="1"/>
      <c r="R25" s="1"/>
      <c r="S25" s="1"/>
      <c r="T25" s="1"/>
      <c r="U25" s="1"/>
      <c r="V25" s="1"/>
      <c r="W25" s="1"/>
      <c r="X25" s="1"/>
      <c r="Y25" s="105"/>
      <c r="Z25" s="105"/>
      <c r="AA25" s="1"/>
      <c r="AB25" s="1"/>
      <c r="AC25" s="1"/>
      <c r="AD25" s="1"/>
      <c r="AE25" s="1"/>
    </row>
    <row r="26" spans="1:32" ht="18" customHeight="1" x14ac:dyDescent="0.2">
      <c r="A26" s="62"/>
      <c r="C26" s="71"/>
      <c r="D26" s="21"/>
      <c r="E26" s="237" t="s">
        <v>55</v>
      </c>
      <c r="F26" s="244">
        <f ca="1">VLOOKUP(MIN($P$13+IF(LEFT(Data_Inputs!$G$23)="M",12,1),$B$400),$B$41:$L$460,IF(LEFT(Data_Inputs!$G$23)="M",8,5),FALSE)</f>
        <v>0</v>
      </c>
      <c r="G26" s="113">
        <f ca="1">VLOOKUP(MIN($P$13+IF(LEFT(Data_Inputs!$G$23)="M",12,1),$B$400),$B$41:$L$460,IF(LEFT(Data_Inputs!$G$23)="M",10,6),FALSE)</f>
        <v>0</v>
      </c>
      <c r="H26" s="239">
        <f t="shared" ca="1" si="5"/>
        <v>0</v>
      </c>
      <c r="I26" s="231" t="s">
        <v>133</v>
      </c>
      <c r="J26" s="234"/>
      <c r="K26" s="231" t="s">
        <v>134</v>
      </c>
      <c r="L26" s="259" t="s">
        <v>130</v>
      </c>
      <c r="M26" s="259" t="s">
        <v>131</v>
      </c>
      <c r="N26" s="260" t="s">
        <v>132</v>
      </c>
      <c r="O26" s="1"/>
      <c r="P26" s="1"/>
      <c r="Q26" s="1"/>
      <c r="R26" s="1">
        <f>LARGE(R$21:R$23,1)</f>
        <v>3.6000000000000001E-5</v>
      </c>
      <c r="S26" s="1">
        <f>VLOOKUP(R26,R$21:S$23,2,FALSE)</f>
        <v>1</v>
      </c>
      <c r="T26" s="1"/>
      <c r="U26" s="1">
        <f ca="1">LARGE(U$21:U$23,1)</f>
        <v>3.6000000000000001E-5</v>
      </c>
      <c r="V26" s="1">
        <f ca="1">VLOOKUP(U26,U$21:V$23,2,FALSE)</f>
        <v>1</v>
      </c>
      <c r="W26" s="1"/>
      <c r="X26" s="1">
        <f ca="1">LARGE(X$21:X$23,1)</f>
        <v>3.6000000000000001E-5</v>
      </c>
      <c r="Y26" s="1">
        <f ca="1">VLOOKUP(X26,X$21:Y$23,2,FALSE)</f>
        <v>1</v>
      </c>
      <c r="Z26" s="1"/>
      <c r="AA26" s="105"/>
      <c r="AB26" s="1"/>
      <c r="AC26" s="1"/>
      <c r="AD26" s="1"/>
      <c r="AE26" s="1"/>
      <c r="AF26" s="1"/>
    </row>
    <row r="27" spans="1:32" ht="18" customHeight="1" x14ac:dyDescent="0.2">
      <c r="A27" s="62"/>
      <c r="C27" s="72"/>
      <c r="D27" s="73"/>
      <c r="E27" s="238" t="s">
        <v>56</v>
      </c>
      <c r="F27" s="245">
        <f ca="1">VLOOKUP(MIN($P$13+IF(LEFT(Data_Inputs!$G$23)="M",24,2),$B$400),$B$41:$L$460,IF(LEFT(Data_Inputs!$G$23)="M",8,5),FALSE)</f>
        <v>0</v>
      </c>
      <c r="G27" s="233">
        <f ca="1">VLOOKUP(MIN($P$13+IF(LEFT(Data_Inputs!$G$23)="M",24,2),$B$400),$B$41:$L$460,IF(LEFT(Data_Inputs!$G$23)="M",10,6),FALSE)</f>
        <v>0</v>
      </c>
      <c r="H27" s="240">
        <f t="shared" ca="1" si="5"/>
        <v>0</v>
      </c>
      <c r="I27" s="153"/>
      <c r="J27" s="153"/>
      <c r="K27" s="82"/>
      <c r="L27" s="83"/>
      <c r="M27" s="83"/>
      <c r="N27" s="199"/>
      <c r="O27" s="1"/>
      <c r="P27" s="1"/>
      <c r="Q27" s="1"/>
      <c r="R27" s="1">
        <f>LARGE(R$21:R$23,2)</f>
        <v>3.4799999999999999E-5</v>
      </c>
      <c r="S27" s="1">
        <f>VLOOKUP(R27,R$21:S$23,2,FALSE)</f>
        <v>13</v>
      </c>
      <c r="T27" s="1"/>
      <c r="U27" s="1">
        <f ca="1">LARGE(U$21:U$23,2)</f>
        <v>3.4799999999999999E-5</v>
      </c>
      <c r="V27" s="1">
        <f ca="1">VLOOKUP(U27,U$21:V$23,2,FALSE)</f>
        <v>13</v>
      </c>
      <c r="W27" s="1"/>
      <c r="X27" s="1">
        <f ca="1">LARGE(X$21:X$23,2)</f>
        <v>3.4799999999999999E-5</v>
      </c>
      <c r="Y27" s="1">
        <f ca="1">VLOOKUP(X27,X$21:Y$23,2,FALSE)</f>
        <v>13</v>
      </c>
      <c r="Z27" s="1"/>
      <c r="AA27" s="105"/>
      <c r="AB27" s="1"/>
      <c r="AC27" s="1"/>
      <c r="AD27" s="1"/>
      <c r="AE27" s="1"/>
      <c r="AF27" s="1"/>
    </row>
    <row r="28" spans="1:32" ht="18" customHeight="1" x14ac:dyDescent="0.2">
      <c r="A28" s="62"/>
      <c r="C28" s="235">
        <f ca="1">C14</f>
        <v>40179</v>
      </c>
      <c r="D28" s="15" t="s">
        <v>9</v>
      </c>
      <c r="E28" s="236">
        <f ca="1">E14</f>
        <v>40543</v>
      </c>
      <c r="F28" s="246">
        <f ca="1">VLOOKUP($P$14,$B$41:$L$460,IF(LEFT(Data_Inputs!$G$23)="M",8,5),FALSE)</f>
        <v>0</v>
      </c>
      <c r="G28" s="112">
        <f ca="1">VLOOKUP($P$14,$B$41:$L$460,IF(LEFT(Data_Inputs!$G$23)="M",10,6),FALSE)</f>
        <v>0</v>
      </c>
      <c r="H28" s="252">
        <f t="shared" ca="1" si="5"/>
        <v>0</v>
      </c>
      <c r="I28" s="9">
        <f ca="1">ROUND(IF(F30&gt;0,H30/F30*F28,H28),2)</f>
        <v>0</v>
      </c>
      <c r="J28" s="26"/>
      <c r="K28" s="9">
        <f ca="1">ROUND(IF(F29&gt;0,H29/F29*F28,H28),2)</f>
        <v>0</v>
      </c>
      <c r="L28" s="9">
        <f ca="1">ROUND((K28+I28)/2,2)</f>
        <v>0</v>
      </c>
      <c r="M28" s="9">
        <f ca="1">ROUND(1.2*L28,2)</f>
        <v>0</v>
      </c>
      <c r="N28" s="200">
        <f ca="1">MIN(H28,M28)</f>
        <v>0</v>
      </c>
      <c r="O28" s="1"/>
      <c r="P28" s="1"/>
      <c r="Q28" s="1"/>
      <c r="R28" s="1">
        <f>LARGE(R$21:R$23,3)</f>
        <v>3.3599999999999997E-5</v>
      </c>
      <c r="S28" s="1">
        <f>VLOOKUP(R28,R$21:S$23,2,FALSE)</f>
        <v>25</v>
      </c>
      <c r="T28" s="1"/>
      <c r="U28" s="1">
        <f ca="1">LARGE(U$21:U$23,3)</f>
        <v>3.3599999999999997E-5</v>
      </c>
      <c r="V28" s="1">
        <f ca="1">VLOOKUP(U28,U$21:V$23,2,FALSE)</f>
        <v>25</v>
      </c>
      <c r="W28" s="1"/>
      <c r="X28" s="1">
        <f ca="1">LARGE(X$21:X$23,3)</f>
        <v>3.3599999999999997E-5</v>
      </c>
      <c r="Y28" s="1">
        <f ca="1">VLOOKUP(X28,X$21:Y$23,2,FALSE)</f>
        <v>25</v>
      </c>
      <c r="Z28" s="1"/>
      <c r="AA28" s="105"/>
      <c r="AB28" s="1"/>
      <c r="AC28" s="1"/>
      <c r="AD28" s="1"/>
      <c r="AE28" s="1"/>
      <c r="AF28" s="1"/>
    </row>
    <row r="29" spans="1:32" ht="18" customHeight="1" x14ac:dyDescent="0.2">
      <c r="A29" s="62"/>
      <c r="C29" s="71"/>
      <c r="D29" s="21"/>
      <c r="E29" s="237" t="s">
        <v>55</v>
      </c>
      <c r="F29" s="247">
        <f ca="1">VLOOKUP(MIN($P$14+IF(LEFT(Data_Inputs!$G$23)="M",12,1),$B$400),$B$41:$L$460,IF(LEFT(Data_Inputs!$G$23)="M",8,5),FALSE)</f>
        <v>0</v>
      </c>
      <c r="G29" s="113">
        <f ca="1">VLOOKUP(MIN($P$14+IF(LEFT(Data_Inputs!$G$23)="M",12,1),$B$400),$B$41:$L$460,IF(LEFT(Data_Inputs!$G$23)="M",10,6),FALSE)</f>
        <v>0</v>
      </c>
      <c r="H29" s="253">
        <f t="shared" ca="1" si="5"/>
        <v>0</v>
      </c>
      <c r="I29" s="231" t="s">
        <v>135</v>
      </c>
      <c r="J29" s="234"/>
      <c r="K29" s="231" t="s">
        <v>136</v>
      </c>
      <c r="L29" s="259" t="s">
        <v>130</v>
      </c>
      <c r="M29" s="259" t="s">
        <v>131</v>
      </c>
      <c r="N29" s="260" t="s">
        <v>132</v>
      </c>
      <c r="O29" s="1"/>
      <c r="P29" s="1"/>
      <c r="Q29" s="1"/>
      <c r="R29" s="300">
        <f>SUM(R26:R28)</f>
        <v>1.0439999999999999E-4</v>
      </c>
      <c r="S29" s="1"/>
      <c r="T29" s="1"/>
      <c r="U29" s="300">
        <f ca="1">SUM(U26:U28)</f>
        <v>1.0439999999999999E-4</v>
      </c>
      <c r="V29" s="1"/>
      <c r="W29" s="1"/>
      <c r="X29" s="300">
        <f ca="1">SUM(X26:X28)</f>
        <v>1.0439999999999999E-4</v>
      </c>
      <c r="Y29" s="1"/>
      <c r="Z29" s="1"/>
      <c r="AA29" s="105"/>
      <c r="AB29" s="1"/>
      <c r="AC29" s="1"/>
      <c r="AD29" s="1"/>
      <c r="AE29" s="1"/>
      <c r="AF29" s="1"/>
    </row>
    <row r="30" spans="1:32" ht="18" customHeight="1" x14ac:dyDescent="0.2">
      <c r="A30" s="62"/>
      <c r="C30" s="72"/>
      <c r="D30" s="73"/>
      <c r="E30" s="238" t="s">
        <v>56</v>
      </c>
      <c r="F30" s="248">
        <f ca="1">VLOOKUP(MIN($P$14+IF(LEFT(Data_Inputs!$G$23)="M",24,2),$B$400),$B$41:$L$460,IF(LEFT(Data_Inputs!$G$23)="M",8,5),FALSE)</f>
        <v>0</v>
      </c>
      <c r="G30" s="114">
        <f ca="1">VLOOKUP(MIN($P$14+IF(LEFT(Data_Inputs!$G$23)="M",24,2),$B$400),$B$41:$L$460,IF(LEFT(Data_Inputs!$G$23)="M",10,6),FALSE)</f>
        <v>0</v>
      </c>
      <c r="H30" s="254">
        <f t="shared" ca="1" si="5"/>
        <v>0</v>
      </c>
      <c r="I30" s="83"/>
      <c r="J30" s="83"/>
      <c r="K30" s="83"/>
      <c r="L30" s="82"/>
      <c r="M30" s="82"/>
      <c r="N30" s="202"/>
      <c r="O30" s="1"/>
      <c r="P30" s="1"/>
      <c r="Q30" s="1"/>
      <c r="R30" s="1"/>
      <c r="S30" s="1"/>
      <c r="T30" s="1"/>
      <c r="U30" s="1"/>
      <c r="V30" s="1"/>
      <c r="W30" s="1"/>
      <c r="X30" s="1"/>
      <c r="Y30" s="1"/>
      <c r="Z30" s="1"/>
      <c r="AA30" s="105"/>
      <c r="AB30" s="1"/>
      <c r="AC30" s="1"/>
      <c r="AD30" s="1"/>
      <c r="AE30" s="1"/>
      <c r="AF30" s="1"/>
    </row>
    <row r="31" spans="1:32" ht="18" customHeight="1" x14ac:dyDescent="0.2">
      <c r="A31" s="62"/>
      <c r="C31" s="235">
        <f ca="1">C15</f>
        <v>39814</v>
      </c>
      <c r="D31" s="15" t="s">
        <v>9</v>
      </c>
      <c r="E31" s="236">
        <f ca="1">E15</f>
        <v>40178</v>
      </c>
      <c r="F31" s="249">
        <f ca="1">VLOOKUP($P$15,$B$41:$L$460,IF(LEFT(Data_Inputs!$G$23)="M",8,5),FALSE)</f>
        <v>0</v>
      </c>
      <c r="G31" s="112">
        <f ca="1">VLOOKUP($P$15,$B$41:$L$460,IF(LEFT(Data_Inputs!$G$23)="M",10,6),FALSE)</f>
        <v>0</v>
      </c>
      <c r="H31" s="255">
        <f t="shared" ca="1" si="5"/>
        <v>0</v>
      </c>
      <c r="I31" s="9">
        <f ca="1">ROUND(IF(F33&gt;0,H33/F33*F31,H31),2)</f>
        <v>0</v>
      </c>
      <c r="J31" s="9"/>
      <c r="K31" s="9">
        <f ca="1">ROUND(IF(F32&gt;0,H32/F32*F31,H31),2)</f>
        <v>0</v>
      </c>
      <c r="L31" s="9">
        <f ca="1">ROUND((K31+I31)/2,2)</f>
        <v>0</v>
      </c>
      <c r="M31" s="9">
        <f ca="1">ROUND(1.2*L31,2)</f>
        <v>0</v>
      </c>
      <c r="N31" s="200">
        <f ca="1">MIN(H31,M31)</f>
        <v>0</v>
      </c>
      <c r="O31" s="1"/>
      <c r="P31" s="1"/>
      <c r="Q31" s="1"/>
      <c r="R31" s="1"/>
      <c r="S31" s="1"/>
      <c r="T31" s="1"/>
      <c r="U31" s="1"/>
      <c r="V31" s="1"/>
      <c r="W31" s="1"/>
      <c r="X31" s="1"/>
      <c r="Y31" s="1"/>
      <c r="Z31" s="1"/>
      <c r="AA31" s="105"/>
      <c r="AB31" s="1"/>
      <c r="AC31" s="1"/>
      <c r="AD31" s="1"/>
      <c r="AE31" s="1"/>
      <c r="AF31" s="1"/>
    </row>
    <row r="32" spans="1:32" ht="18" customHeight="1" x14ac:dyDescent="0.2">
      <c r="A32" s="62"/>
      <c r="C32" s="71"/>
      <c r="D32" s="21"/>
      <c r="E32" s="237" t="s">
        <v>55</v>
      </c>
      <c r="F32" s="250">
        <f ca="1">VLOOKUP(MIN($P$15+IF(LEFT(Data_Inputs!$G$23)="M",12,1),$B$400),$B$41:$L$460,IF(LEFT(Data_Inputs!$G$23)="M",8,5),FALSE)</f>
        <v>0</v>
      </c>
      <c r="G32" s="113">
        <f ca="1">VLOOKUP(MIN($P$15+IF(LEFT(Data_Inputs!$G$23)="M",12,1),$B$400),$B$41:$L$460,IF(LEFT(Data_Inputs!$G$23)="M",10,6),FALSE)</f>
        <v>0</v>
      </c>
      <c r="H32" s="256">
        <f t="shared" ca="1" si="5"/>
        <v>0</v>
      </c>
      <c r="I32" s="231" t="s">
        <v>137</v>
      </c>
      <c r="J32" s="234"/>
      <c r="K32" s="231" t="s">
        <v>138</v>
      </c>
      <c r="L32" s="259" t="s">
        <v>130</v>
      </c>
      <c r="M32" s="259" t="s">
        <v>131</v>
      </c>
      <c r="N32" s="260" t="s">
        <v>132</v>
      </c>
      <c r="O32" s="1"/>
      <c r="P32" s="1"/>
      <c r="Q32" s="1"/>
      <c r="R32" s="1"/>
      <c r="S32" s="1"/>
      <c r="T32" s="1"/>
      <c r="U32" s="1"/>
      <c r="V32" s="1"/>
      <c r="W32" s="1"/>
      <c r="X32" s="1"/>
      <c r="Y32" s="1"/>
      <c r="Z32" s="1"/>
      <c r="AA32" s="105"/>
      <c r="AB32" s="1"/>
      <c r="AC32" s="1"/>
      <c r="AD32" s="1"/>
      <c r="AE32" s="1"/>
      <c r="AF32" s="1"/>
    </row>
    <row r="33" spans="1:40" ht="18" customHeight="1" x14ac:dyDescent="0.2">
      <c r="A33" s="62"/>
      <c r="C33" s="71"/>
      <c r="D33" s="21"/>
      <c r="E33" s="241" t="s">
        <v>56</v>
      </c>
      <c r="F33" s="251">
        <f ca="1">VLOOKUP(MIN($P$15+IF(LEFT(Data_Inputs!$G$23)="M",24,2),$B$400),$B$41:$L$460,IF(LEFT(Data_Inputs!$G$23)="M",8,5),FALSE)</f>
        <v>0</v>
      </c>
      <c r="G33" s="242">
        <f ca="1">VLOOKUP(MIN($P$15+IF(LEFT(Data_Inputs!$G$23)="M",24,2),$B$400),$B$41:$L$460,IF(LEFT(Data_Inputs!$G$23)="M",10,6),FALSE)</f>
        <v>0</v>
      </c>
      <c r="H33" s="257">
        <f t="shared" ca="1" si="5"/>
        <v>0</v>
      </c>
      <c r="I33" s="81"/>
      <c r="J33" s="81"/>
      <c r="K33" s="81"/>
      <c r="L33" s="81"/>
      <c r="M33" s="81"/>
      <c r="N33" s="201"/>
      <c r="O33" s="1"/>
      <c r="P33" s="1"/>
      <c r="Q33" s="1"/>
      <c r="R33" s="1"/>
      <c r="S33" s="1"/>
      <c r="T33" s="1"/>
      <c r="U33" s="1"/>
      <c r="V33" s="1"/>
      <c r="W33" s="1"/>
      <c r="X33" s="1"/>
      <c r="Y33" s="1"/>
      <c r="Z33" s="1"/>
      <c r="AA33" s="105"/>
      <c r="AB33" s="1"/>
      <c r="AC33" s="1"/>
      <c r="AD33" s="1"/>
      <c r="AE33" s="1"/>
      <c r="AF33" s="1"/>
    </row>
    <row r="34" spans="1:40" ht="18" customHeight="1" thickBot="1" x14ac:dyDescent="0.25">
      <c r="A34" s="62"/>
      <c r="C34" s="191"/>
      <c r="D34" s="192"/>
      <c r="E34" s="193"/>
      <c r="F34" s="194"/>
      <c r="G34" s="195"/>
      <c r="H34" s="196"/>
      <c r="I34" s="197"/>
      <c r="J34" s="197"/>
      <c r="K34" s="197"/>
      <c r="L34" s="197"/>
      <c r="M34" s="197"/>
      <c r="N34" s="203"/>
      <c r="O34" s="1"/>
      <c r="P34" s="1"/>
      <c r="Q34" s="1"/>
      <c r="R34" s="1"/>
      <c r="S34" s="1"/>
      <c r="T34" s="1"/>
      <c r="U34" s="1"/>
      <c r="V34" s="1"/>
      <c r="W34" s="1"/>
      <c r="X34" s="1"/>
      <c r="Y34" s="1"/>
      <c r="Z34" s="1"/>
      <c r="AA34" s="105"/>
      <c r="AB34" s="1"/>
      <c r="AC34" s="1"/>
      <c r="AD34" s="1"/>
      <c r="AE34" s="1"/>
      <c r="AF34" s="1"/>
    </row>
    <row r="35" spans="1:40" ht="13.5" thickTop="1" x14ac:dyDescent="0.2">
      <c r="A35" s="265"/>
      <c r="C35" s="45"/>
      <c r="D35" s="45"/>
      <c r="E35" s="45"/>
      <c r="F35" s="45"/>
      <c r="G35" s="45"/>
      <c r="H35" s="45"/>
      <c r="I35" s="45"/>
      <c r="J35" s="45"/>
      <c r="K35" s="45"/>
      <c r="L35" s="45"/>
      <c r="M35" s="45"/>
      <c r="N35" s="45"/>
      <c r="O35" s="1"/>
      <c r="P35" s="1"/>
      <c r="R35" s="1"/>
      <c r="S35" s="1"/>
      <c r="T35" s="1"/>
      <c r="U35" s="1"/>
      <c r="V35" s="1"/>
      <c r="W35" s="1"/>
      <c r="X35" s="1"/>
      <c r="Y35" s="1"/>
      <c r="Z35" s="1">
        <f>MAX(Z41:Z436)</f>
        <v>7.08E-5</v>
      </c>
      <c r="AA35" s="105"/>
      <c r="AB35" s="1"/>
      <c r="AC35" s="1"/>
      <c r="AD35" s="1"/>
      <c r="AE35" s="1"/>
      <c r="AF35" s="1"/>
    </row>
    <row r="36" spans="1:40" hidden="1" x14ac:dyDescent="0.2">
      <c r="A36" s="306" t="s">
        <v>147</v>
      </c>
      <c r="B36" s="8"/>
      <c r="C36" s="8"/>
      <c r="D36" s="8"/>
      <c r="E36" s="8"/>
      <c r="F36" s="8"/>
      <c r="G36" s="8"/>
      <c r="H36" s="8"/>
      <c r="I36" s="45"/>
      <c r="J36" s="8"/>
      <c r="K36" s="8"/>
      <c r="L36" s="8"/>
      <c r="M36" s="1"/>
      <c r="N36" s="1"/>
      <c r="O36" s="1"/>
    </row>
    <row r="37" spans="1:40" hidden="1" x14ac:dyDescent="0.2">
      <c r="A37" s="306" t="s">
        <v>147</v>
      </c>
      <c r="B37" s="74"/>
      <c r="C37" s="74"/>
      <c r="D37" s="74"/>
      <c r="E37" s="74"/>
      <c r="F37" s="74"/>
      <c r="G37" s="74"/>
      <c r="H37" s="74"/>
      <c r="I37" s="136"/>
      <c r="J37" s="74"/>
      <c r="K37" s="74"/>
      <c r="L37" s="74"/>
      <c r="M37" s="144"/>
      <c r="N37" s="74"/>
      <c r="O37" s="74"/>
    </row>
    <row r="38" spans="1:40" ht="18.75" hidden="1" x14ac:dyDescent="0.3">
      <c r="A38" s="306" t="s">
        <v>147</v>
      </c>
      <c r="B38" s="354" t="str">
        <f>IF(LEFT(Data_Inputs!$G$23)="M","Monthly","Annual")&amp; " Pay"</f>
        <v>Monthly Pay</v>
      </c>
      <c r="C38" s="355"/>
      <c r="D38" s="355"/>
      <c r="E38" s="355"/>
      <c r="F38" s="355"/>
      <c r="G38" s="355"/>
      <c r="H38" s="104"/>
      <c r="I38" s="136"/>
      <c r="J38" s="136"/>
      <c r="K38" s="136"/>
      <c r="L38" s="136"/>
      <c r="M38" s="152" t="s">
        <v>153</v>
      </c>
      <c r="N38" s="14"/>
      <c r="O38" s="14"/>
      <c r="P38" s="92"/>
      <c r="Q38" s="92"/>
      <c r="R38" s="150"/>
      <c r="S38" s="151"/>
      <c r="T38" s="151"/>
      <c r="U38" s="151"/>
      <c r="V38" s="151"/>
      <c r="W38" s="137"/>
      <c r="X38" s="137"/>
      <c r="Y38" s="137"/>
      <c r="Z38" s="137"/>
      <c r="AA38" s="137"/>
      <c r="AB38" s="137"/>
      <c r="AC38" s="137"/>
      <c r="AD38" s="137"/>
      <c r="AE38" s="137"/>
      <c r="AF38" s="105" t="s">
        <v>51</v>
      </c>
      <c r="AG38" s="356" t="s">
        <v>152</v>
      </c>
      <c r="AH38" s="357"/>
      <c r="AI38" s="357"/>
      <c r="AJ38" s="357"/>
      <c r="AK38" s="357"/>
      <c r="AL38" s="357"/>
      <c r="AM38" s="137"/>
      <c r="AN38" s="1" t="s">
        <v>51</v>
      </c>
    </row>
    <row r="39" spans="1:40" ht="16.5" hidden="1" thickBot="1" x14ac:dyDescent="0.3">
      <c r="A39" s="306" t="s">
        <v>147</v>
      </c>
      <c r="B39" s="2"/>
      <c r="C39" s="353" t="s">
        <v>0</v>
      </c>
      <c r="D39" s="353"/>
      <c r="E39" s="353"/>
      <c r="F39" s="3"/>
      <c r="G39" s="305" t="s">
        <v>117</v>
      </c>
      <c r="H39" s="264" t="s">
        <v>119</v>
      </c>
      <c r="I39" s="358" t="s">
        <v>28</v>
      </c>
      <c r="J39" s="359"/>
      <c r="K39" s="358"/>
      <c r="L39" s="358"/>
      <c r="M39" s="145" t="s">
        <v>4</v>
      </c>
      <c r="N39" s="5" t="s">
        <v>6</v>
      </c>
      <c r="O39" s="5" t="s">
        <v>7</v>
      </c>
      <c r="P39" s="5" t="s">
        <v>8</v>
      </c>
      <c r="Q39" s="6" t="s">
        <v>3</v>
      </c>
      <c r="R39" s="7" t="s">
        <v>76</v>
      </c>
      <c r="S39" s="64" t="s">
        <v>49</v>
      </c>
      <c r="T39" s="64" t="s">
        <v>27</v>
      </c>
      <c r="U39" s="90"/>
      <c r="V39" s="360" t="s">
        <v>31</v>
      </c>
      <c r="W39" s="360"/>
      <c r="X39" s="360"/>
      <c r="Y39" s="42" t="s">
        <v>27</v>
      </c>
      <c r="Z39" s="42"/>
      <c r="AA39" s="38"/>
      <c r="AB39" s="360" t="s">
        <v>35</v>
      </c>
      <c r="AC39" s="360"/>
      <c r="AD39" s="360"/>
      <c r="AE39" s="38"/>
      <c r="AF39" s="105" t="s">
        <v>51</v>
      </c>
      <c r="AG39" s="5" t="s">
        <v>4</v>
      </c>
      <c r="AH39" s="5" t="s">
        <v>6</v>
      </c>
      <c r="AI39" s="5" t="s">
        <v>7</v>
      </c>
      <c r="AJ39" s="5" t="s">
        <v>8</v>
      </c>
      <c r="AK39" s="6" t="s">
        <v>3</v>
      </c>
      <c r="AL39" s="7" t="s">
        <v>23</v>
      </c>
      <c r="AM39" s="8"/>
      <c r="AN39" s="1" t="s">
        <v>51</v>
      </c>
    </row>
    <row r="40" spans="1:40" ht="16.5" hidden="1" thickBot="1" x14ac:dyDescent="0.3">
      <c r="A40" s="306" t="s">
        <v>147</v>
      </c>
      <c r="B40" s="29" t="s">
        <v>12</v>
      </c>
      <c r="C40" s="30" t="s">
        <v>1</v>
      </c>
      <c r="D40" s="30"/>
      <c r="E40" s="30" t="s">
        <v>2</v>
      </c>
      <c r="F40" s="27" t="s">
        <v>24</v>
      </c>
      <c r="G40" s="29" t="s">
        <v>118</v>
      </c>
      <c r="H40" s="27" t="s">
        <v>120</v>
      </c>
      <c r="I40" s="32" t="s">
        <v>24</v>
      </c>
      <c r="J40" s="135"/>
      <c r="K40" s="32" t="s">
        <v>117</v>
      </c>
      <c r="L40" s="32" t="s">
        <v>29</v>
      </c>
      <c r="M40" s="146" t="s">
        <v>5</v>
      </c>
      <c r="N40" s="32" t="s">
        <v>5</v>
      </c>
      <c r="O40" s="32" t="s">
        <v>5</v>
      </c>
      <c r="P40" s="32" t="s">
        <v>5</v>
      </c>
      <c r="Q40" s="33" t="s">
        <v>154</v>
      </c>
      <c r="R40" s="5" t="s">
        <v>29</v>
      </c>
      <c r="S40" s="32" t="s">
        <v>26</v>
      </c>
      <c r="T40" s="32" t="s">
        <v>26</v>
      </c>
      <c r="U40" s="32" t="s">
        <v>25</v>
      </c>
      <c r="V40" s="32" t="s">
        <v>24</v>
      </c>
      <c r="W40" s="32" t="s">
        <v>48</v>
      </c>
      <c r="X40" s="32" t="s">
        <v>29</v>
      </c>
      <c r="Y40" s="32" t="s">
        <v>26</v>
      </c>
      <c r="Z40" s="32" t="s">
        <v>29</v>
      </c>
      <c r="AA40" s="32" t="s">
        <v>25</v>
      </c>
      <c r="AB40" s="32" t="s">
        <v>24</v>
      </c>
      <c r="AC40" s="32" t="s">
        <v>48</v>
      </c>
      <c r="AD40" s="32" t="s">
        <v>29</v>
      </c>
      <c r="AE40" s="32" t="s">
        <v>25</v>
      </c>
      <c r="AF40" s="105" t="s">
        <v>51</v>
      </c>
      <c r="AG40" s="32" t="s">
        <v>5</v>
      </c>
      <c r="AH40" s="32" t="s">
        <v>5</v>
      </c>
      <c r="AI40" s="32" t="s">
        <v>5</v>
      </c>
      <c r="AJ40" s="32" t="s">
        <v>5</v>
      </c>
      <c r="AK40" s="33" t="s">
        <v>10</v>
      </c>
      <c r="AL40" s="32" t="s">
        <v>22</v>
      </c>
      <c r="AM40" s="13"/>
      <c r="AN40" s="1" t="s">
        <v>51</v>
      </c>
    </row>
    <row r="41" spans="1:40" ht="13.5" hidden="1" thickTop="1" x14ac:dyDescent="0.2">
      <c r="A41" s="306" t="s">
        <v>147</v>
      </c>
      <c r="B41" s="39">
        <v>1</v>
      </c>
      <c r="C41" s="51">
        <f>Data_Inputs!E29</f>
        <v>40878</v>
      </c>
      <c r="D41" s="68" t="s">
        <v>9</v>
      </c>
      <c r="E41" s="51">
        <f>Data_Inputs!F29</f>
        <v>40908</v>
      </c>
      <c r="F41" s="53">
        <f>IF(Data_Inputs!G29="",0,Data_Inputs!G29)</f>
        <v>0</v>
      </c>
      <c r="G41" s="53">
        <f>IF(Data_Inputs!H29="",0,Data_Inputs!H29)</f>
        <v>0</v>
      </c>
      <c r="H41" s="53">
        <f t="shared" ref="H41:H80" si="6">ROUND(F41+G41,2)</f>
        <v>0</v>
      </c>
      <c r="I41" s="66">
        <f t="shared" ref="I41:I80" si="7">SUM(F41:F52)</f>
        <v>0</v>
      </c>
      <c r="J41" s="65"/>
      <c r="K41" s="66">
        <f t="shared" ref="K41:K80" si="8">SUM(G41:G52)</f>
        <v>0</v>
      </c>
      <c r="L41" s="66">
        <f>I41+K41</f>
        <v>0</v>
      </c>
      <c r="M41" s="147">
        <f>ROUND(IF(I65&gt;0,L65/I65*I41,L41),2)</f>
        <v>0</v>
      </c>
      <c r="N41" s="9">
        <f>ROUND(IF(I53&gt;0,L53/I53*I41,L41),2)</f>
        <v>0</v>
      </c>
      <c r="O41" s="142">
        <f>IF(AND(I65&gt;0,I53&gt;0),(M41+N41)/2,IF(I65&gt;0,M41,IF(I53&gt;0,N41,L41)))</f>
        <v>0</v>
      </c>
      <c r="P41" s="9">
        <f>ROUND(1.2*O41,2)</f>
        <v>0</v>
      </c>
      <c r="Q41" s="9">
        <f t="shared" ref="Q41:Q80" si="9">L41</f>
        <v>0</v>
      </c>
      <c r="R41" s="143">
        <f>MIN(P41,Q41)+(361-$B41)/10^7</f>
        <v>3.6000000000000001E-5</v>
      </c>
      <c r="S41" s="66">
        <f t="shared" ref="S41:S80" si="10">R41*IF(ABS($B41-$S$13)&lt;12,0,1)</f>
        <v>0</v>
      </c>
      <c r="T41" s="66">
        <f t="shared" ref="T41:T80" si="11">S41*IF(ABS($B41-$S$14)&lt;12,0,1)</f>
        <v>0</v>
      </c>
      <c r="U41" s="91">
        <v>1</v>
      </c>
      <c r="V41" s="134">
        <f t="shared" ref="V41:W56" si="12">SUM(F41:F64)</f>
        <v>0</v>
      </c>
      <c r="W41" s="134">
        <f t="shared" si="12"/>
        <v>0</v>
      </c>
      <c r="X41" s="40">
        <f>V41+W41+(361-$B41)/10^7</f>
        <v>3.6000000000000001E-5</v>
      </c>
      <c r="Y41" s="40">
        <f>MAX(R65:R436)</f>
        <v>3.3599999999999997E-5</v>
      </c>
      <c r="Z41" s="66">
        <f>X41+Y41</f>
        <v>6.9599999999999998E-5</v>
      </c>
      <c r="AA41" s="35">
        <v>1</v>
      </c>
      <c r="AB41" s="40">
        <f t="shared" ref="AB41:AB104" si="13">SUM(F41:F76)</f>
        <v>0</v>
      </c>
      <c r="AC41" s="40">
        <f t="shared" ref="AC41:AC104" si="14">SUM(G41:G76)</f>
        <v>0</v>
      </c>
      <c r="AD41" s="40">
        <f>AB41+AC41+(361-$B41)/10^7</f>
        <v>3.6000000000000001E-5</v>
      </c>
      <c r="AE41" s="35">
        <v>1</v>
      </c>
      <c r="AF41" s="105" t="s">
        <v>51</v>
      </c>
      <c r="AG41" s="142">
        <f t="shared" ref="AG41:AG75" si="15">ROUND(IF(F43&gt;0,AK43/F43*F41,AK41),2)</f>
        <v>0</v>
      </c>
      <c r="AH41" s="142">
        <f t="shared" ref="AH41:AH75" si="16">ROUND(IF(F42&gt;0,AK42/F42*F41,AK41),2)</f>
        <v>0</v>
      </c>
      <c r="AI41" s="142">
        <f t="shared" ref="AI41:AI75" si="17">IF(AND(F43&gt;0,F42&gt;0),(AG41+AH41)/2,IF(F43&gt;0,AG41,IF(F42&gt;0,AH41,AK41)))</f>
        <v>0</v>
      </c>
      <c r="AJ41" s="9">
        <f>ROUND(1.2*AI41,2)</f>
        <v>0</v>
      </c>
      <c r="AK41" s="10">
        <f t="shared" ref="AK41:AK75" si="18">ROUND(F41+G41,2)</f>
        <v>0</v>
      </c>
      <c r="AL41" s="9">
        <f t="shared" ref="AL41:AL75" si="19">MIN(AJ41:AK41)+(35-B41)/10^7</f>
        <v>3.4000000000000001E-6</v>
      </c>
      <c r="AM41" s="8">
        <f t="shared" ref="AM41:AM75" si="20">B41</f>
        <v>1</v>
      </c>
      <c r="AN41" s="1" t="s">
        <v>51</v>
      </c>
    </row>
    <row r="42" spans="1:40" hidden="1" x14ac:dyDescent="0.2">
      <c r="A42" s="306" t="s">
        <v>147</v>
      </c>
      <c r="B42" s="39">
        <v>2</v>
      </c>
      <c r="C42" s="52">
        <f>Data_Inputs!E30</f>
        <v>40848</v>
      </c>
      <c r="D42" s="75" t="s">
        <v>9</v>
      </c>
      <c r="E42" s="52">
        <f>Data_Inputs!F30</f>
        <v>40877</v>
      </c>
      <c r="F42" s="54">
        <f>IF(Data_Inputs!G30="",0,Data_Inputs!G30)</f>
        <v>0</v>
      </c>
      <c r="G42" s="54">
        <f>IF(Data_Inputs!H30="",0,Data_Inputs!H30)</f>
        <v>0</v>
      </c>
      <c r="H42" s="54">
        <f t="shared" si="6"/>
        <v>0</v>
      </c>
      <c r="I42" s="67">
        <f t="shared" si="7"/>
        <v>0</v>
      </c>
      <c r="J42" s="65"/>
      <c r="K42" s="67">
        <f t="shared" si="8"/>
        <v>0</v>
      </c>
      <c r="L42" s="67">
        <f>I42+K42</f>
        <v>0</v>
      </c>
      <c r="M42" s="148">
        <f>ROUND(IF(I66&gt;0,L66/I66*I42,L42),2)</f>
        <v>0</v>
      </c>
      <c r="N42" s="11">
        <f>ROUND(IF(I54&gt;0,L54/I54*I42,L42),2)</f>
        <v>0</v>
      </c>
      <c r="O42" s="11">
        <f>IF(AND(I66&gt;0,I54&gt;0),(M42+N42)/2,IF(I66&gt;0,M42,IF(I54&gt;0,N42,L42)))</f>
        <v>0</v>
      </c>
      <c r="P42" s="11">
        <f>ROUND(1.2*O42,2)</f>
        <v>0</v>
      </c>
      <c r="Q42" s="11">
        <f t="shared" si="9"/>
        <v>0</v>
      </c>
      <c r="R42" s="140">
        <f>MIN(P42,Q42)+(361-$B42)/10^7</f>
        <v>3.5899999999999998E-5</v>
      </c>
      <c r="S42" s="67">
        <f t="shared" si="10"/>
        <v>0</v>
      </c>
      <c r="T42" s="67">
        <f t="shared" si="11"/>
        <v>0</v>
      </c>
      <c r="U42" s="91">
        <v>2</v>
      </c>
      <c r="V42" s="54">
        <f t="shared" si="12"/>
        <v>0</v>
      </c>
      <c r="W42" s="54">
        <f t="shared" si="12"/>
        <v>0</v>
      </c>
      <c r="X42" s="41">
        <f>V42+W42+(361-$B42)/10^7</f>
        <v>3.5899999999999998E-5</v>
      </c>
      <c r="Y42" s="40">
        <f t="shared" ref="Y42:Y52" si="21">MAX(R66:R437)</f>
        <v>3.3500000000000001E-5</v>
      </c>
      <c r="Z42" s="66">
        <f t="shared" ref="Z42:Z105" si="22">X42+Y42</f>
        <v>6.9400000000000006E-5</v>
      </c>
      <c r="AA42" s="35">
        <v>2</v>
      </c>
      <c r="AB42" s="41">
        <f t="shared" si="13"/>
        <v>0</v>
      </c>
      <c r="AC42" s="41">
        <f t="shared" si="14"/>
        <v>0</v>
      </c>
      <c r="AD42" s="41">
        <f>AB42+AC42+(361-$B42)/10^7</f>
        <v>3.5899999999999998E-5</v>
      </c>
      <c r="AE42" s="35">
        <v>2</v>
      </c>
      <c r="AF42" s="105" t="s">
        <v>51</v>
      </c>
      <c r="AG42" s="11">
        <f t="shared" si="15"/>
        <v>0</v>
      </c>
      <c r="AH42" s="11">
        <f t="shared" si="16"/>
        <v>0</v>
      </c>
      <c r="AI42" s="11">
        <f t="shared" si="17"/>
        <v>0</v>
      </c>
      <c r="AJ42" s="11">
        <f>ROUND(1.2*AI42,2)</f>
        <v>0</v>
      </c>
      <c r="AK42" s="12">
        <f t="shared" si="18"/>
        <v>0</v>
      </c>
      <c r="AL42" s="11">
        <f t="shared" si="19"/>
        <v>3.3000000000000002E-6</v>
      </c>
      <c r="AM42" s="8">
        <f t="shared" si="20"/>
        <v>2</v>
      </c>
      <c r="AN42" s="1" t="s">
        <v>51</v>
      </c>
    </row>
    <row r="43" spans="1:40" hidden="1" x14ac:dyDescent="0.2">
      <c r="A43" s="306" t="s">
        <v>147</v>
      </c>
      <c r="B43" s="39">
        <v>3</v>
      </c>
      <c r="C43" s="52">
        <f>Data_Inputs!E31</f>
        <v>40817</v>
      </c>
      <c r="D43" s="75" t="s">
        <v>9</v>
      </c>
      <c r="E43" s="52">
        <f>Data_Inputs!F31</f>
        <v>40847</v>
      </c>
      <c r="F43" s="54">
        <f>IF(Data_Inputs!G31="",0,Data_Inputs!G31)</f>
        <v>0</v>
      </c>
      <c r="G43" s="54">
        <f>IF(Data_Inputs!H31="",0,Data_Inputs!H31)</f>
        <v>0</v>
      </c>
      <c r="H43" s="54">
        <f t="shared" si="6"/>
        <v>0</v>
      </c>
      <c r="I43" s="67">
        <f t="shared" si="7"/>
        <v>0</v>
      </c>
      <c r="J43" s="65"/>
      <c r="K43" s="67">
        <f t="shared" si="8"/>
        <v>0</v>
      </c>
      <c r="L43" s="67">
        <f t="shared" ref="L43:L80" si="23">I43+K43</f>
        <v>0</v>
      </c>
      <c r="M43" s="148">
        <f t="shared" ref="M43:M106" si="24">ROUND(IF(I67&gt;0,L67/I67*I43,L43),2)</f>
        <v>0</v>
      </c>
      <c r="N43" s="11">
        <f t="shared" ref="N43:N106" si="25">ROUND(IF(I55&gt;0,L55/I55*I43,L43),2)</f>
        <v>0</v>
      </c>
      <c r="O43" s="11">
        <f t="shared" ref="O43:O106" si="26">IF(AND(I67&gt;0,I55&gt;0),(M43+N43)/2,IF(I67&gt;0,M43,IF(I55&gt;0,N43,L43)))</f>
        <v>0</v>
      </c>
      <c r="P43" s="11">
        <f t="shared" ref="P43:P80" si="27">ROUND(1.2*O43,2)</f>
        <v>0</v>
      </c>
      <c r="Q43" s="11">
        <f t="shared" si="9"/>
        <v>0</v>
      </c>
      <c r="R43" s="140">
        <f t="shared" ref="R43:R106" si="28">MIN(P43,Q43)+(361-$B43)/10^7</f>
        <v>3.5800000000000003E-5</v>
      </c>
      <c r="S43" s="67">
        <f t="shared" si="10"/>
        <v>0</v>
      </c>
      <c r="T43" s="67">
        <f t="shared" si="11"/>
        <v>0</v>
      </c>
      <c r="U43" s="91">
        <f>B43</f>
        <v>3</v>
      </c>
      <c r="V43" s="54">
        <f t="shared" si="12"/>
        <v>0</v>
      </c>
      <c r="W43" s="54">
        <f t="shared" si="12"/>
        <v>0</v>
      </c>
      <c r="X43" s="41">
        <f t="shared" ref="X43:X106" si="29">V43+W43+(361-$B43)/10^7</f>
        <v>3.5800000000000003E-5</v>
      </c>
      <c r="Y43" s="40">
        <f t="shared" si="21"/>
        <v>3.3399999999999999E-5</v>
      </c>
      <c r="Z43" s="66">
        <f t="shared" si="22"/>
        <v>6.9200000000000002E-5</v>
      </c>
      <c r="AA43" s="35">
        <v>3</v>
      </c>
      <c r="AB43" s="41">
        <f t="shared" si="13"/>
        <v>0</v>
      </c>
      <c r="AC43" s="41">
        <f t="shared" si="14"/>
        <v>0</v>
      </c>
      <c r="AD43" s="41">
        <f t="shared" ref="AD43:AD106" si="30">AB43+AC43+(361-$B43)/10^7</f>
        <v>3.5800000000000003E-5</v>
      </c>
      <c r="AE43" s="35">
        <v>3</v>
      </c>
      <c r="AF43" s="105" t="s">
        <v>51</v>
      </c>
      <c r="AG43" s="11">
        <f t="shared" si="15"/>
        <v>0</v>
      </c>
      <c r="AH43" s="11">
        <f t="shared" si="16"/>
        <v>0</v>
      </c>
      <c r="AI43" s="11">
        <f t="shared" si="17"/>
        <v>0</v>
      </c>
      <c r="AJ43" s="11">
        <f t="shared" ref="AJ43:AJ75" si="31">ROUND(1.2*AI43,2)</f>
        <v>0</v>
      </c>
      <c r="AK43" s="12">
        <f t="shared" si="18"/>
        <v>0</v>
      </c>
      <c r="AL43" s="11">
        <f t="shared" si="19"/>
        <v>3.1999999999999999E-6</v>
      </c>
      <c r="AM43" s="8">
        <f t="shared" si="20"/>
        <v>3</v>
      </c>
      <c r="AN43" s="1" t="s">
        <v>51</v>
      </c>
    </row>
    <row r="44" spans="1:40" hidden="1" x14ac:dyDescent="0.2">
      <c r="A44" s="306" t="s">
        <v>147</v>
      </c>
      <c r="B44" s="39">
        <v>4</v>
      </c>
      <c r="C44" s="52">
        <f>Data_Inputs!E32</f>
        <v>40787</v>
      </c>
      <c r="D44" s="75" t="s">
        <v>9</v>
      </c>
      <c r="E44" s="52">
        <f>Data_Inputs!F32</f>
        <v>40816</v>
      </c>
      <c r="F44" s="54">
        <f>IF(Data_Inputs!G32="",0,Data_Inputs!G32)</f>
        <v>0</v>
      </c>
      <c r="G44" s="54">
        <f>IF(Data_Inputs!H32="",0,Data_Inputs!H32)</f>
        <v>0</v>
      </c>
      <c r="H44" s="54">
        <f t="shared" si="6"/>
        <v>0</v>
      </c>
      <c r="I44" s="67">
        <f t="shared" si="7"/>
        <v>0</v>
      </c>
      <c r="J44" s="65"/>
      <c r="K44" s="67">
        <f t="shared" si="8"/>
        <v>0</v>
      </c>
      <c r="L44" s="67">
        <f t="shared" si="23"/>
        <v>0</v>
      </c>
      <c r="M44" s="148">
        <f t="shared" si="24"/>
        <v>0</v>
      </c>
      <c r="N44" s="11">
        <f t="shared" si="25"/>
        <v>0</v>
      </c>
      <c r="O44" s="11">
        <f t="shared" si="26"/>
        <v>0</v>
      </c>
      <c r="P44" s="11">
        <f t="shared" si="27"/>
        <v>0</v>
      </c>
      <c r="Q44" s="11">
        <f t="shared" si="9"/>
        <v>0</v>
      </c>
      <c r="R44" s="140">
        <f t="shared" si="28"/>
        <v>3.57E-5</v>
      </c>
      <c r="S44" s="67">
        <f t="shared" si="10"/>
        <v>0</v>
      </c>
      <c r="T44" s="67">
        <f t="shared" si="11"/>
        <v>0</v>
      </c>
      <c r="U44" s="91">
        <f t="shared" ref="U44:U107" si="32">B44</f>
        <v>4</v>
      </c>
      <c r="V44" s="54">
        <f t="shared" si="12"/>
        <v>0</v>
      </c>
      <c r="W44" s="54">
        <f t="shared" si="12"/>
        <v>0</v>
      </c>
      <c r="X44" s="41">
        <f t="shared" si="29"/>
        <v>3.57E-5</v>
      </c>
      <c r="Y44" s="40">
        <f t="shared" si="21"/>
        <v>3.3300000000000003E-5</v>
      </c>
      <c r="Z44" s="66">
        <f t="shared" si="22"/>
        <v>6.8999999999999997E-5</v>
      </c>
      <c r="AA44" s="35">
        <v>4</v>
      </c>
      <c r="AB44" s="41">
        <f t="shared" si="13"/>
        <v>0</v>
      </c>
      <c r="AC44" s="41">
        <f t="shared" si="14"/>
        <v>0</v>
      </c>
      <c r="AD44" s="41">
        <f t="shared" si="30"/>
        <v>3.57E-5</v>
      </c>
      <c r="AE44" s="35">
        <v>4</v>
      </c>
      <c r="AF44" s="105" t="s">
        <v>51</v>
      </c>
      <c r="AG44" s="11">
        <f t="shared" si="15"/>
        <v>0</v>
      </c>
      <c r="AH44" s="11">
        <f t="shared" si="16"/>
        <v>0</v>
      </c>
      <c r="AI44" s="11">
        <f t="shared" si="17"/>
        <v>0</v>
      </c>
      <c r="AJ44" s="11">
        <f t="shared" si="31"/>
        <v>0</v>
      </c>
      <c r="AK44" s="12">
        <f t="shared" si="18"/>
        <v>0</v>
      </c>
      <c r="AL44" s="11">
        <f t="shared" si="19"/>
        <v>3.1E-6</v>
      </c>
      <c r="AM44" s="8">
        <f t="shared" si="20"/>
        <v>4</v>
      </c>
      <c r="AN44" s="1" t="s">
        <v>51</v>
      </c>
    </row>
    <row r="45" spans="1:40" hidden="1" x14ac:dyDescent="0.2">
      <c r="A45" s="306" t="s">
        <v>147</v>
      </c>
      <c r="B45" s="39">
        <v>5</v>
      </c>
      <c r="C45" s="52">
        <f>Data_Inputs!E33</f>
        <v>40756</v>
      </c>
      <c r="D45" s="75" t="s">
        <v>9</v>
      </c>
      <c r="E45" s="52">
        <f>Data_Inputs!F33</f>
        <v>40786</v>
      </c>
      <c r="F45" s="54">
        <f>IF(Data_Inputs!G33="",0,Data_Inputs!G33)</f>
        <v>0</v>
      </c>
      <c r="G45" s="54">
        <f>IF(Data_Inputs!H33="",0,Data_Inputs!H33)</f>
        <v>0</v>
      </c>
      <c r="H45" s="54">
        <f t="shared" si="6"/>
        <v>0</v>
      </c>
      <c r="I45" s="67">
        <f t="shared" si="7"/>
        <v>0</v>
      </c>
      <c r="J45" s="65"/>
      <c r="K45" s="67">
        <f t="shared" si="8"/>
        <v>0</v>
      </c>
      <c r="L45" s="67">
        <f t="shared" si="23"/>
        <v>0</v>
      </c>
      <c r="M45" s="148">
        <f t="shared" si="24"/>
        <v>0</v>
      </c>
      <c r="N45" s="11">
        <f t="shared" si="25"/>
        <v>0</v>
      </c>
      <c r="O45" s="11">
        <f t="shared" si="26"/>
        <v>0</v>
      </c>
      <c r="P45" s="11">
        <f t="shared" si="27"/>
        <v>0</v>
      </c>
      <c r="Q45" s="11">
        <f t="shared" si="9"/>
        <v>0</v>
      </c>
      <c r="R45" s="140">
        <f t="shared" si="28"/>
        <v>3.5599999999999998E-5</v>
      </c>
      <c r="S45" s="67">
        <f t="shared" si="10"/>
        <v>0</v>
      </c>
      <c r="T45" s="67">
        <f t="shared" si="11"/>
        <v>0</v>
      </c>
      <c r="U45" s="91">
        <f t="shared" si="32"/>
        <v>5</v>
      </c>
      <c r="V45" s="54">
        <f t="shared" si="12"/>
        <v>0</v>
      </c>
      <c r="W45" s="54">
        <f t="shared" si="12"/>
        <v>0</v>
      </c>
      <c r="X45" s="41">
        <f t="shared" si="29"/>
        <v>3.5599999999999998E-5</v>
      </c>
      <c r="Y45" s="40">
        <f t="shared" si="21"/>
        <v>3.3200000000000001E-5</v>
      </c>
      <c r="Z45" s="66">
        <f t="shared" si="22"/>
        <v>6.8799999999999992E-5</v>
      </c>
      <c r="AA45" s="35">
        <v>5</v>
      </c>
      <c r="AB45" s="41">
        <f t="shared" si="13"/>
        <v>0</v>
      </c>
      <c r="AC45" s="41">
        <f t="shared" si="14"/>
        <v>0</v>
      </c>
      <c r="AD45" s="41">
        <f t="shared" si="30"/>
        <v>3.5599999999999998E-5</v>
      </c>
      <c r="AE45" s="35">
        <v>5</v>
      </c>
      <c r="AF45" s="105" t="s">
        <v>51</v>
      </c>
      <c r="AG45" s="11">
        <f t="shared" si="15"/>
        <v>0</v>
      </c>
      <c r="AH45" s="11">
        <f t="shared" si="16"/>
        <v>0</v>
      </c>
      <c r="AI45" s="11">
        <f t="shared" si="17"/>
        <v>0</v>
      </c>
      <c r="AJ45" s="11">
        <f t="shared" si="31"/>
        <v>0</v>
      </c>
      <c r="AK45" s="12">
        <f t="shared" si="18"/>
        <v>0</v>
      </c>
      <c r="AL45" s="11">
        <f t="shared" si="19"/>
        <v>3.0000000000000001E-6</v>
      </c>
      <c r="AM45" s="8">
        <f t="shared" si="20"/>
        <v>5</v>
      </c>
      <c r="AN45" s="1" t="s">
        <v>51</v>
      </c>
    </row>
    <row r="46" spans="1:40" hidden="1" x14ac:dyDescent="0.2">
      <c r="A46" s="306" t="s">
        <v>147</v>
      </c>
      <c r="B46" s="39">
        <v>6</v>
      </c>
      <c r="C46" s="52">
        <f>Data_Inputs!E34</f>
        <v>40725</v>
      </c>
      <c r="D46" s="75" t="s">
        <v>9</v>
      </c>
      <c r="E46" s="52">
        <f>Data_Inputs!F34</f>
        <v>40755</v>
      </c>
      <c r="F46" s="54">
        <f>IF(Data_Inputs!G34="",0,Data_Inputs!G34)</f>
        <v>0</v>
      </c>
      <c r="G46" s="54">
        <f>IF(Data_Inputs!H34="",0,Data_Inputs!H34)</f>
        <v>0</v>
      </c>
      <c r="H46" s="54">
        <f t="shared" si="6"/>
        <v>0</v>
      </c>
      <c r="I46" s="67">
        <f t="shared" si="7"/>
        <v>0</v>
      </c>
      <c r="J46" s="65"/>
      <c r="K46" s="67">
        <f t="shared" si="8"/>
        <v>0</v>
      </c>
      <c r="L46" s="67">
        <f t="shared" si="23"/>
        <v>0</v>
      </c>
      <c r="M46" s="148">
        <f t="shared" si="24"/>
        <v>0</v>
      </c>
      <c r="N46" s="11">
        <f t="shared" si="25"/>
        <v>0</v>
      </c>
      <c r="O46" s="11">
        <f t="shared" si="26"/>
        <v>0</v>
      </c>
      <c r="P46" s="11">
        <f t="shared" si="27"/>
        <v>0</v>
      </c>
      <c r="Q46" s="11">
        <f t="shared" si="9"/>
        <v>0</v>
      </c>
      <c r="R46" s="140">
        <f t="shared" si="28"/>
        <v>3.5500000000000002E-5</v>
      </c>
      <c r="S46" s="67">
        <f t="shared" si="10"/>
        <v>0</v>
      </c>
      <c r="T46" s="67">
        <f t="shared" si="11"/>
        <v>0</v>
      </c>
      <c r="U46" s="91">
        <f t="shared" si="32"/>
        <v>6</v>
      </c>
      <c r="V46" s="54">
        <f t="shared" si="12"/>
        <v>0</v>
      </c>
      <c r="W46" s="54">
        <f t="shared" si="12"/>
        <v>0</v>
      </c>
      <c r="X46" s="41">
        <f t="shared" si="29"/>
        <v>3.5500000000000002E-5</v>
      </c>
      <c r="Y46" s="40">
        <f t="shared" si="21"/>
        <v>3.3099999999999998E-5</v>
      </c>
      <c r="Z46" s="66">
        <f t="shared" si="22"/>
        <v>6.86E-5</v>
      </c>
      <c r="AA46" s="35">
        <v>6</v>
      </c>
      <c r="AB46" s="41">
        <f t="shared" si="13"/>
        <v>0</v>
      </c>
      <c r="AC46" s="41">
        <f t="shared" si="14"/>
        <v>0</v>
      </c>
      <c r="AD46" s="41">
        <f t="shared" si="30"/>
        <v>3.5500000000000002E-5</v>
      </c>
      <c r="AE46" s="35">
        <v>6</v>
      </c>
      <c r="AF46" s="105" t="s">
        <v>51</v>
      </c>
      <c r="AG46" s="11">
        <f t="shared" si="15"/>
        <v>0</v>
      </c>
      <c r="AH46" s="11">
        <f t="shared" si="16"/>
        <v>0</v>
      </c>
      <c r="AI46" s="11">
        <f t="shared" si="17"/>
        <v>0</v>
      </c>
      <c r="AJ46" s="11">
        <f t="shared" si="31"/>
        <v>0</v>
      </c>
      <c r="AK46" s="12">
        <f t="shared" si="18"/>
        <v>0</v>
      </c>
      <c r="AL46" s="11">
        <f t="shared" si="19"/>
        <v>2.9000000000000002E-6</v>
      </c>
      <c r="AM46" s="8">
        <f t="shared" si="20"/>
        <v>6</v>
      </c>
      <c r="AN46" s="1" t="s">
        <v>51</v>
      </c>
    </row>
    <row r="47" spans="1:40" hidden="1" x14ac:dyDescent="0.2">
      <c r="A47" s="306" t="s">
        <v>147</v>
      </c>
      <c r="B47" s="39">
        <v>7</v>
      </c>
      <c r="C47" s="52">
        <f>Data_Inputs!E35</f>
        <v>40695</v>
      </c>
      <c r="D47" s="75" t="s">
        <v>9</v>
      </c>
      <c r="E47" s="52">
        <f>Data_Inputs!F35</f>
        <v>40724</v>
      </c>
      <c r="F47" s="54">
        <f>IF(Data_Inputs!G35="",0,Data_Inputs!G35)</f>
        <v>0</v>
      </c>
      <c r="G47" s="54">
        <f>IF(Data_Inputs!H35="",0,Data_Inputs!H35)</f>
        <v>0</v>
      </c>
      <c r="H47" s="54">
        <f t="shared" si="6"/>
        <v>0</v>
      </c>
      <c r="I47" s="67">
        <f t="shared" si="7"/>
        <v>0</v>
      </c>
      <c r="J47" s="65"/>
      <c r="K47" s="67">
        <f t="shared" si="8"/>
        <v>0</v>
      </c>
      <c r="L47" s="67">
        <f t="shared" si="23"/>
        <v>0</v>
      </c>
      <c r="M47" s="148">
        <f t="shared" si="24"/>
        <v>0</v>
      </c>
      <c r="N47" s="11">
        <f t="shared" si="25"/>
        <v>0</v>
      </c>
      <c r="O47" s="11">
        <f t="shared" si="26"/>
        <v>0</v>
      </c>
      <c r="P47" s="11">
        <f t="shared" si="27"/>
        <v>0</v>
      </c>
      <c r="Q47" s="11">
        <f t="shared" si="9"/>
        <v>0</v>
      </c>
      <c r="R47" s="140">
        <f t="shared" si="28"/>
        <v>3.54E-5</v>
      </c>
      <c r="S47" s="67">
        <f t="shared" si="10"/>
        <v>0</v>
      </c>
      <c r="T47" s="67">
        <f t="shared" si="11"/>
        <v>0</v>
      </c>
      <c r="U47" s="91">
        <f t="shared" si="32"/>
        <v>7</v>
      </c>
      <c r="V47" s="54">
        <f t="shared" si="12"/>
        <v>0</v>
      </c>
      <c r="W47" s="54">
        <f t="shared" si="12"/>
        <v>0</v>
      </c>
      <c r="X47" s="41">
        <f t="shared" si="29"/>
        <v>3.54E-5</v>
      </c>
      <c r="Y47" s="40">
        <f t="shared" si="21"/>
        <v>3.3000000000000003E-5</v>
      </c>
      <c r="Z47" s="66">
        <f t="shared" si="22"/>
        <v>6.8400000000000009E-5</v>
      </c>
      <c r="AA47" s="35">
        <v>7</v>
      </c>
      <c r="AB47" s="41">
        <f t="shared" si="13"/>
        <v>0</v>
      </c>
      <c r="AC47" s="41">
        <f t="shared" si="14"/>
        <v>0</v>
      </c>
      <c r="AD47" s="41">
        <f t="shared" si="30"/>
        <v>3.54E-5</v>
      </c>
      <c r="AE47" s="35">
        <v>7</v>
      </c>
      <c r="AF47" s="105" t="s">
        <v>51</v>
      </c>
      <c r="AG47" s="11">
        <f t="shared" si="15"/>
        <v>0</v>
      </c>
      <c r="AH47" s="11">
        <f t="shared" si="16"/>
        <v>0</v>
      </c>
      <c r="AI47" s="11">
        <f t="shared" si="17"/>
        <v>0</v>
      </c>
      <c r="AJ47" s="11">
        <f t="shared" si="31"/>
        <v>0</v>
      </c>
      <c r="AK47" s="12">
        <f t="shared" si="18"/>
        <v>0</v>
      </c>
      <c r="AL47" s="11">
        <f t="shared" si="19"/>
        <v>2.7999999999999999E-6</v>
      </c>
      <c r="AM47" s="8">
        <f t="shared" si="20"/>
        <v>7</v>
      </c>
      <c r="AN47" s="1" t="s">
        <v>51</v>
      </c>
    </row>
    <row r="48" spans="1:40" hidden="1" x14ac:dyDescent="0.2">
      <c r="A48" s="306" t="s">
        <v>147</v>
      </c>
      <c r="B48" s="39">
        <v>8</v>
      </c>
      <c r="C48" s="52">
        <f>Data_Inputs!E36</f>
        <v>40664</v>
      </c>
      <c r="D48" s="75" t="s">
        <v>9</v>
      </c>
      <c r="E48" s="52">
        <f>Data_Inputs!F36</f>
        <v>40694</v>
      </c>
      <c r="F48" s="54">
        <f>IF(Data_Inputs!G36="",0,Data_Inputs!G36)</f>
        <v>0</v>
      </c>
      <c r="G48" s="54">
        <f>IF(Data_Inputs!H36="",0,Data_Inputs!H36)</f>
        <v>0</v>
      </c>
      <c r="H48" s="54">
        <f t="shared" si="6"/>
        <v>0</v>
      </c>
      <c r="I48" s="67">
        <f t="shared" si="7"/>
        <v>0</v>
      </c>
      <c r="J48" s="65"/>
      <c r="K48" s="67">
        <f t="shared" si="8"/>
        <v>0</v>
      </c>
      <c r="L48" s="67">
        <f t="shared" si="23"/>
        <v>0</v>
      </c>
      <c r="M48" s="148">
        <f t="shared" si="24"/>
        <v>0</v>
      </c>
      <c r="N48" s="11">
        <f t="shared" si="25"/>
        <v>0</v>
      </c>
      <c r="O48" s="11">
        <f t="shared" si="26"/>
        <v>0</v>
      </c>
      <c r="P48" s="11">
        <f t="shared" si="27"/>
        <v>0</v>
      </c>
      <c r="Q48" s="11">
        <f t="shared" si="9"/>
        <v>0</v>
      </c>
      <c r="R48" s="140">
        <f t="shared" si="28"/>
        <v>3.5299999999999997E-5</v>
      </c>
      <c r="S48" s="67">
        <f t="shared" si="10"/>
        <v>0</v>
      </c>
      <c r="T48" s="67">
        <f t="shared" si="11"/>
        <v>0</v>
      </c>
      <c r="U48" s="91">
        <f t="shared" si="32"/>
        <v>8</v>
      </c>
      <c r="V48" s="54">
        <f t="shared" si="12"/>
        <v>0</v>
      </c>
      <c r="W48" s="54">
        <f t="shared" si="12"/>
        <v>0</v>
      </c>
      <c r="X48" s="41">
        <f t="shared" si="29"/>
        <v>3.5299999999999997E-5</v>
      </c>
      <c r="Y48" s="40">
        <f t="shared" si="21"/>
        <v>3.29E-5</v>
      </c>
      <c r="Z48" s="66">
        <f t="shared" si="22"/>
        <v>6.8200000000000004E-5</v>
      </c>
      <c r="AA48" s="35">
        <v>8</v>
      </c>
      <c r="AB48" s="41">
        <f t="shared" si="13"/>
        <v>0</v>
      </c>
      <c r="AC48" s="41">
        <f t="shared" si="14"/>
        <v>0</v>
      </c>
      <c r="AD48" s="41">
        <f t="shared" si="30"/>
        <v>3.5299999999999997E-5</v>
      </c>
      <c r="AE48" s="35">
        <v>8</v>
      </c>
      <c r="AF48" s="105" t="s">
        <v>51</v>
      </c>
      <c r="AG48" s="11">
        <f t="shared" si="15"/>
        <v>0</v>
      </c>
      <c r="AH48" s="11">
        <f t="shared" si="16"/>
        <v>0</v>
      </c>
      <c r="AI48" s="11">
        <f t="shared" si="17"/>
        <v>0</v>
      </c>
      <c r="AJ48" s="11">
        <f t="shared" si="31"/>
        <v>0</v>
      </c>
      <c r="AK48" s="12">
        <f t="shared" si="18"/>
        <v>0</v>
      </c>
      <c r="AL48" s="11">
        <f t="shared" si="19"/>
        <v>2.7E-6</v>
      </c>
      <c r="AM48" s="8">
        <f t="shared" si="20"/>
        <v>8</v>
      </c>
      <c r="AN48" s="1" t="s">
        <v>51</v>
      </c>
    </row>
    <row r="49" spans="1:40" hidden="1" x14ac:dyDescent="0.2">
      <c r="A49" s="306" t="s">
        <v>147</v>
      </c>
      <c r="B49" s="39">
        <v>9</v>
      </c>
      <c r="C49" s="52">
        <f>Data_Inputs!E37</f>
        <v>40634</v>
      </c>
      <c r="D49" s="75" t="s">
        <v>9</v>
      </c>
      <c r="E49" s="52">
        <f>Data_Inputs!F37</f>
        <v>40663</v>
      </c>
      <c r="F49" s="54">
        <f>IF(Data_Inputs!G37="",0,Data_Inputs!G37)</f>
        <v>0</v>
      </c>
      <c r="G49" s="54">
        <f>IF(Data_Inputs!H37="",0,Data_Inputs!H37)</f>
        <v>0</v>
      </c>
      <c r="H49" s="54">
        <f t="shared" si="6"/>
        <v>0</v>
      </c>
      <c r="I49" s="67">
        <f t="shared" si="7"/>
        <v>0</v>
      </c>
      <c r="J49" s="65"/>
      <c r="K49" s="67">
        <f t="shared" si="8"/>
        <v>0</v>
      </c>
      <c r="L49" s="67">
        <f t="shared" si="23"/>
        <v>0</v>
      </c>
      <c r="M49" s="148">
        <f t="shared" si="24"/>
        <v>0</v>
      </c>
      <c r="N49" s="11">
        <f t="shared" si="25"/>
        <v>0</v>
      </c>
      <c r="O49" s="11">
        <f t="shared" si="26"/>
        <v>0</v>
      </c>
      <c r="P49" s="11">
        <f t="shared" si="27"/>
        <v>0</v>
      </c>
      <c r="Q49" s="11">
        <f t="shared" si="9"/>
        <v>0</v>
      </c>
      <c r="R49" s="140">
        <f t="shared" si="28"/>
        <v>3.5200000000000002E-5</v>
      </c>
      <c r="S49" s="67">
        <f t="shared" si="10"/>
        <v>0</v>
      </c>
      <c r="T49" s="67">
        <f t="shared" si="11"/>
        <v>0</v>
      </c>
      <c r="U49" s="91">
        <f t="shared" si="32"/>
        <v>9</v>
      </c>
      <c r="V49" s="54">
        <f t="shared" si="12"/>
        <v>0</v>
      </c>
      <c r="W49" s="54">
        <f t="shared" si="12"/>
        <v>0</v>
      </c>
      <c r="X49" s="41">
        <f t="shared" si="29"/>
        <v>3.5200000000000002E-5</v>
      </c>
      <c r="Y49" s="40">
        <f t="shared" si="21"/>
        <v>3.2799999999999998E-5</v>
      </c>
      <c r="Z49" s="66">
        <f t="shared" si="22"/>
        <v>6.7999999999999999E-5</v>
      </c>
      <c r="AA49" s="35">
        <v>9</v>
      </c>
      <c r="AB49" s="41">
        <f t="shared" si="13"/>
        <v>0</v>
      </c>
      <c r="AC49" s="41">
        <f t="shared" si="14"/>
        <v>0</v>
      </c>
      <c r="AD49" s="41">
        <f t="shared" si="30"/>
        <v>3.5200000000000002E-5</v>
      </c>
      <c r="AE49" s="35">
        <v>9</v>
      </c>
      <c r="AF49" s="105" t="s">
        <v>51</v>
      </c>
      <c r="AG49" s="11">
        <f t="shared" si="15"/>
        <v>0</v>
      </c>
      <c r="AH49" s="11">
        <f t="shared" si="16"/>
        <v>0</v>
      </c>
      <c r="AI49" s="11">
        <f t="shared" si="17"/>
        <v>0</v>
      </c>
      <c r="AJ49" s="11">
        <f t="shared" si="31"/>
        <v>0</v>
      </c>
      <c r="AK49" s="12">
        <f t="shared" si="18"/>
        <v>0</v>
      </c>
      <c r="AL49" s="11">
        <f t="shared" si="19"/>
        <v>2.6000000000000001E-6</v>
      </c>
      <c r="AM49" s="8">
        <f t="shared" si="20"/>
        <v>9</v>
      </c>
      <c r="AN49" s="1" t="s">
        <v>51</v>
      </c>
    </row>
    <row r="50" spans="1:40" hidden="1" x14ac:dyDescent="0.2">
      <c r="A50" s="306" t="s">
        <v>147</v>
      </c>
      <c r="B50" s="39">
        <v>10</v>
      </c>
      <c r="C50" s="52">
        <f>Data_Inputs!E38</f>
        <v>40603</v>
      </c>
      <c r="D50" s="75" t="s">
        <v>9</v>
      </c>
      <c r="E50" s="52">
        <f>Data_Inputs!F38</f>
        <v>40633</v>
      </c>
      <c r="F50" s="54">
        <f>IF(Data_Inputs!G38="",0,Data_Inputs!G38)</f>
        <v>0</v>
      </c>
      <c r="G50" s="54">
        <f>IF(Data_Inputs!H38="",0,Data_Inputs!H38)</f>
        <v>0</v>
      </c>
      <c r="H50" s="54">
        <f t="shared" si="6"/>
        <v>0</v>
      </c>
      <c r="I50" s="67">
        <f t="shared" si="7"/>
        <v>0</v>
      </c>
      <c r="J50" s="65"/>
      <c r="K50" s="67">
        <f t="shared" si="8"/>
        <v>0</v>
      </c>
      <c r="L50" s="67">
        <f t="shared" si="23"/>
        <v>0</v>
      </c>
      <c r="M50" s="148">
        <f t="shared" si="24"/>
        <v>0</v>
      </c>
      <c r="N50" s="11">
        <f t="shared" si="25"/>
        <v>0</v>
      </c>
      <c r="O50" s="11">
        <f t="shared" si="26"/>
        <v>0</v>
      </c>
      <c r="P50" s="11">
        <f t="shared" si="27"/>
        <v>0</v>
      </c>
      <c r="Q50" s="11">
        <f t="shared" si="9"/>
        <v>0</v>
      </c>
      <c r="R50" s="140">
        <f t="shared" si="28"/>
        <v>3.5099999999999999E-5</v>
      </c>
      <c r="S50" s="67">
        <f t="shared" si="10"/>
        <v>0</v>
      </c>
      <c r="T50" s="67">
        <f t="shared" si="11"/>
        <v>0</v>
      </c>
      <c r="U50" s="91">
        <f t="shared" si="32"/>
        <v>10</v>
      </c>
      <c r="V50" s="54">
        <f t="shared" si="12"/>
        <v>0</v>
      </c>
      <c r="W50" s="54">
        <f t="shared" si="12"/>
        <v>0</v>
      </c>
      <c r="X50" s="41">
        <f t="shared" si="29"/>
        <v>3.5099999999999999E-5</v>
      </c>
      <c r="Y50" s="40">
        <f t="shared" si="21"/>
        <v>3.2700000000000002E-5</v>
      </c>
      <c r="Z50" s="66">
        <f t="shared" si="22"/>
        <v>6.7799999999999995E-5</v>
      </c>
      <c r="AA50" s="35">
        <v>10</v>
      </c>
      <c r="AB50" s="41">
        <f t="shared" si="13"/>
        <v>0</v>
      </c>
      <c r="AC50" s="41">
        <f t="shared" si="14"/>
        <v>0</v>
      </c>
      <c r="AD50" s="41">
        <f t="shared" si="30"/>
        <v>3.5099999999999999E-5</v>
      </c>
      <c r="AE50" s="35">
        <v>10</v>
      </c>
      <c r="AF50" s="105" t="s">
        <v>51</v>
      </c>
      <c r="AG50" s="11">
        <f t="shared" si="15"/>
        <v>0</v>
      </c>
      <c r="AH50" s="11">
        <f t="shared" si="16"/>
        <v>0</v>
      </c>
      <c r="AI50" s="11">
        <f t="shared" si="17"/>
        <v>0</v>
      </c>
      <c r="AJ50" s="11">
        <f t="shared" si="31"/>
        <v>0</v>
      </c>
      <c r="AK50" s="12">
        <f t="shared" si="18"/>
        <v>0</v>
      </c>
      <c r="AL50" s="11">
        <f t="shared" si="19"/>
        <v>2.5000000000000002E-6</v>
      </c>
      <c r="AM50" s="8">
        <f t="shared" si="20"/>
        <v>10</v>
      </c>
      <c r="AN50" s="1" t="s">
        <v>51</v>
      </c>
    </row>
    <row r="51" spans="1:40" hidden="1" x14ac:dyDescent="0.2">
      <c r="A51" s="306" t="s">
        <v>147</v>
      </c>
      <c r="B51" s="39">
        <v>11</v>
      </c>
      <c r="C51" s="52">
        <f>Data_Inputs!E39</f>
        <v>40575</v>
      </c>
      <c r="D51" s="75" t="s">
        <v>9</v>
      </c>
      <c r="E51" s="52">
        <f>Data_Inputs!F39</f>
        <v>40602</v>
      </c>
      <c r="F51" s="54">
        <f>IF(Data_Inputs!G39="",0,Data_Inputs!G39)</f>
        <v>0</v>
      </c>
      <c r="G51" s="54">
        <f>IF(Data_Inputs!H39="",0,Data_Inputs!H39)</f>
        <v>0</v>
      </c>
      <c r="H51" s="54">
        <f t="shared" si="6"/>
        <v>0</v>
      </c>
      <c r="I51" s="67">
        <f t="shared" si="7"/>
        <v>0</v>
      </c>
      <c r="J51" s="65"/>
      <c r="K51" s="67">
        <f t="shared" si="8"/>
        <v>0</v>
      </c>
      <c r="L51" s="67">
        <f t="shared" si="23"/>
        <v>0</v>
      </c>
      <c r="M51" s="148">
        <f t="shared" si="24"/>
        <v>0</v>
      </c>
      <c r="N51" s="11">
        <f t="shared" si="25"/>
        <v>0</v>
      </c>
      <c r="O51" s="11">
        <f t="shared" si="26"/>
        <v>0</v>
      </c>
      <c r="P51" s="11">
        <f t="shared" si="27"/>
        <v>0</v>
      </c>
      <c r="Q51" s="11">
        <f t="shared" si="9"/>
        <v>0</v>
      </c>
      <c r="R51" s="140">
        <f t="shared" si="28"/>
        <v>3.4999999999999997E-5</v>
      </c>
      <c r="S51" s="67">
        <f t="shared" si="10"/>
        <v>0</v>
      </c>
      <c r="T51" s="67">
        <f t="shared" si="11"/>
        <v>0</v>
      </c>
      <c r="U51" s="91">
        <f t="shared" si="32"/>
        <v>11</v>
      </c>
      <c r="V51" s="54">
        <f t="shared" si="12"/>
        <v>0</v>
      </c>
      <c r="W51" s="54">
        <f t="shared" si="12"/>
        <v>0</v>
      </c>
      <c r="X51" s="41">
        <f t="shared" si="29"/>
        <v>3.4999999999999997E-5</v>
      </c>
      <c r="Y51" s="40">
        <f t="shared" si="21"/>
        <v>3.26E-5</v>
      </c>
      <c r="Z51" s="66">
        <f t="shared" si="22"/>
        <v>6.759999999999999E-5</v>
      </c>
      <c r="AA51" s="35">
        <v>11</v>
      </c>
      <c r="AB51" s="41">
        <f t="shared" si="13"/>
        <v>0</v>
      </c>
      <c r="AC51" s="41">
        <f t="shared" si="14"/>
        <v>0</v>
      </c>
      <c r="AD51" s="41">
        <f t="shared" si="30"/>
        <v>3.4999999999999997E-5</v>
      </c>
      <c r="AE51" s="35">
        <v>11</v>
      </c>
      <c r="AF51" s="105" t="s">
        <v>51</v>
      </c>
      <c r="AG51" s="11">
        <f t="shared" si="15"/>
        <v>0</v>
      </c>
      <c r="AH51" s="11">
        <f t="shared" si="16"/>
        <v>0</v>
      </c>
      <c r="AI51" s="11">
        <f t="shared" si="17"/>
        <v>0</v>
      </c>
      <c r="AJ51" s="11">
        <f t="shared" si="31"/>
        <v>0</v>
      </c>
      <c r="AK51" s="12">
        <f t="shared" si="18"/>
        <v>0</v>
      </c>
      <c r="AL51" s="11">
        <f t="shared" si="19"/>
        <v>2.3999999999999999E-6</v>
      </c>
      <c r="AM51" s="8">
        <f t="shared" si="20"/>
        <v>11</v>
      </c>
      <c r="AN51" s="1" t="s">
        <v>51</v>
      </c>
    </row>
    <row r="52" spans="1:40" hidden="1" x14ac:dyDescent="0.2">
      <c r="A52" s="306" t="s">
        <v>147</v>
      </c>
      <c r="B52" s="39">
        <v>12</v>
      </c>
      <c r="C52" s="52">
        <f>Data_Inputs!E40</f>
        <v>40544</v>
      </c>
      <c r="D52" s="75" t="s">
        <v>9</v>
      </c>
      <c r="E52" s="52">
        <f>Data_Inputs!F40</f>
        <v>40574</v>
      </c>
      <c r="F52" s="54">
        <f>IF(Data_Inputs!G40="",0,Data_Inputs!G40)</f>
        <v>0</v>
      </c>
      <c r="G52" s="54">
        <f>IF(Data_Inputs!H40="",0,Data_Inputs!H40)</f>
        <v>0</v>
      </c>
      <c r="H52" s="54">
        <f t="shared" si="6"/>
        <v>0</v>
      </c>
      <c r="I52" s="67">
        <f t="shared" si="7"/>
        <v>0</v>
      </c>
      <c r="J52" s="65"/>
      <c r="K52" s="67">
        <f t="shared" si="8"/>
        <v>0</v>
      </c>
      <c r="L52" s="67">
        <f t="shared" si="23"/>
        <v>0</v>
      </c>
      <c r="M52" s="148">
        <f t="shared" si="24"/>
        <v>0</v>
      </c>
      <c r="N52" s="11">
        <f t="shared" si="25"/>
        <v>0</v>
      </c>
      <c r="O52" s="11">
        <f t="shared" si="26"/>
        <v>0</v>
      </c>
      <c r="P52" s="11">
        <f t="shared" si="27"/>
        <v>0</v>
      </c>
      <c r="Q52" s="11">
        <f t="shared" si="9"/>
        <v>0</v>
      </c>
      <c r="R52" s="140">
        <f t="shared" si="28"/>
        <v>3.4900000000000001E-5</v>
      </c>
      <c r="S52" s="67">
        <f t="shared" si="10"/>
        <v>0</v>
      </c>
      <c r="T52" s="67">
        <f t="shared" si="11"/>
        <v>0</v>
      </c>
      <c r="U52" s="91">
        <f t="shared" si="32"/>
        <v>12</v>
      </c>
      <c r="V52" s="54">
        <f t="shared" si="12"/>
        <v>0</v>
      </c>
      <c r="W52" s="54">
        <f t="shared" si="12"/>
        <v>0</v>
      </c>
      <c r="X52" s="41">
        <f t="shared" si="29"/>
        <v>3.4900000000000001E-5</v>
      </c>
      <c r="Y52" s="40">
        <f t="shared" si="21"/>
        <v>3.2499999999999997E-5</v>
      </c>
      <c r="Z52" s="66">
        <f t="shared" si="22"/>
        <v>6.7399999999999998E-5</v>
      </c>
      <c r="AA52" s="35">
        <v>12</v>
      </c>
      <c r="AB52" s="41">
        <f t="shared" si="13"/>
        <v>0</v>
      </c>
      <c r="AC52" s="41">
        <f t="shared" si="14"/>
        <v>0</v>
      </c>
      <c r="AD52" s="41">
        <f t="shared" si="30"/>
        <v>3.4900000000000001E-5</v>
      </c>
      <c r="AE52" s="35">
        <v>12</v>
      </c>
      <c r="AF52" s="105" t="s">
        <v>51</v>
      </c>
      <c r="AG52" s="11">
        <f t="shared" si="15"/>
        <v>0</v>
      </c>
      <c r="AH52" s="11">
        <f t="shared" si="16"/>
        <v>0</v>
      </c>
      <c r="AI52" s="11">
        <f t="shared" si="17"/>
        <v>0</v>
      </c>
      <c r="AJ52" s="11">
        <f t="shared" si="31"/>
        <v>0</v>
      </c>
      <c r="AK52" s="12">
        <f t="shared" si="18"/>
        <v>0</v>
      </c>
      <c r="AL52" s="11">
        <f t="shared" si="19"/>
        <v>2.3E-6</v>
      </c>
      <c r="AM52" s="8">
        <f t="shared" si="20"/>
        <v>12</v>
      </c>
      <c r="AN52" s="1" t="s">
        <v>51</v>
      </c>
    </row>
    <row r="53" spans="1:40" hidden="1" x14ac:dyDescent="0.2">
      <c r="A53" s="306" t="s">
        <v>147</v>
      </c>
      <c r="B53" s="39">
        <v>13</v>
      </c>
      <c r="C53" s="52">
        <f>Data_Inputs!E41</f>
        <v>40513</v>
      </c>
      <c r="D53" s="75" t="s">
        <v>9</v>
      </c>
      <c r="E53" s="52">
        <f>Data_Inputs!F41</f>
        <v>40543</v>
      </c>
      <c r="F53" s="54">
        <f>IF(Data_Inputs!G41="",0,Data_Inputs!G41)</f>
        <v>0</v>
      </c>
      <c r="G53" s="54">
        <f>IF(Data_Inputs!H41="",0,Data_Inputs!H41)</f>
        <v>0</v>
      </c>
      <c r="H53" s="54">
        <f t="shared" si="6"/>
        <v>0</v>
      </c>
      <c r="I53" s="67">
        <f t="shared" si="7"/>
        <v>0</v>
      </c>
      <c r="J53" s="65"/>
      <c r="K53" s="67">
        <f t="shared" si="8"/>
        <v>0</v>
      </c>
      <c r="L53" s="67">
        <f t="shared" si="23"/>
        <v>0</v>
      </c>
      <c r="M53" s="148">
        <f t="shared" si="24"/>
        <v>0</v>
      </c>
      <c r="N53" s="11">
        <f t="shared" si="25"/>
        <v>0</v>
      </c>
      <c r="O53" s="11">
        <f t="shared" si="26"/>
        <v>0</v>
      </c>
      <c r="P53" s="11">
        <f t="shared" si="27"/>
        <v>0</v>
      </c>
      <c r="Q53" s="11">
        <f t="shared" si="9"/>
        <v>0</v>
      </c>
      <c r="R53" s="140">
        <f t="shared" si="28"/>
        <v>3.4799999999999999E-5</v>
      </c>
      <c r="S53" s="67">
        <f t="shared" si="10"/>
        <v>3.4799999999999999E-5</v>
      </c>
      <c r="T53" s="67">
        <f t="shared" si="11"/>
        <v>0</v>
      </c>
      <c r="U53" s="91">
        <f t="shared" si="32"/>
        <v>13</v>
      </c>
      <c r="V53" s="54">
        <f t="shared" si="12"/>
        <v>0</v>
      </c>
      <c r="W53" s="54">
        <f t="shared" si="12"/>
        <v>0</v>
      </c>
      <c r="X53" s="41">
        <f t="shared" si="29"/>
        <v>3.4799999999999999E-5</v>
      </c>
      <c r="Y53" s="304">
        <f>MAX($R$41:R41,R77:R448)</f>
        <v>3.6000000000000001E-5</v>
      </c>
      <c r="Z53" s="66">
        <f t="shared" si="22"/>
        <v>7.08E-5</v>
      </c>
      <c r="AA53" s="35">
        <v>13</v>
      </c>
      <c r="AB53" s="41">
        <f t="shared" si="13"/>
        <v>0</v>
      </c>
      <c r="AC53" s="41">
        <f t="shared" si="14"/>
        <v>0</v>
      </c>
      <c r="AD53" s="41">
        <f t="shared" si="30"/>
        <v>3.4799999999999999E-5</v>
      </c>
      <c r="AE53" s="35">
        <v>13</v>
      </c>
      <c r="AF53" s="105" t="s">
        <v>51</v>
      </c>
      <c r="AG53" s="11">
        <f t="shared" si="15"/>
        <v>0</v>
      </c>
      <c r="AH53" s="11">
        <f t="shared" si="16"/>
        <v>0</v>
      </c>
      <c r="AI53" s="11">
        <f t="shared" si="17"/>
        <v>0</v>
      </c>
      <c r="AJ53" s="11">
        <f t="shared" si="31"/>
        <v>0</v>
      </c>
      <c r="AK53" s="12">
        <f t="shared" si="18"/>
        <v>0</v>
      </c>
      <c r="AL53" s="11">
        <f t="shared" si="19"/>
        <v>2.2000000000000001E-6</v>
      </c>
      <c r="AM53" s="8">
        <f t="shared" si="20"/>
        <v>13</v>
      </c>
      <c r="AN53" s="1" t="s">
        <v>51</v>
      </c>
    </row>
    <row r="54" spans="1:40" hidden="1" x14ac:dyDescent="0.2">
      <c r="A54" s="306" t="s">
        <v>147</v>
      </c>
      <c r="B54" s="39">
        <v>14</v>
      </c>
      <c r="C54" s="52">
        <f>Data_Inputs!E42</f>
        <v>40483</v>
      </c>
      <c r="D54" s="75" t="s">
        <v>9</v>
      </c>
      <c r="E54" s="52">
        <f>Data_Inputs!F42</f>
        <v>40512</v>
      </c>
      <c r="F54" s="54">
        <f>IF(Data_Inputs!G42="",0,Data_Inputs!G42)</f>
        <v>0</v>
      </c>
      <c r="G54" s="54">
        <f>IF(Data_Inputs!H42="",0,Data_Inputs!H42)</f>
        <v>0</v>
      </c>
      <c r="H54" s="54">
        <f t="shared" si="6"/>
        <v>0</v>
      </c>
      <c r="I54" s="67">
        <f t="shared" si="7"/>
        <v>0</v>
      </c>
      <c r="J54" s="65"/>
      <c r="K54" s="67">
        <f t="shared" si="8"/>
        <v>0</v>
      </c>
      <c r="L54" s="67">
        <f t="shared" si="23"/>
        <v>0</v>
      </c>
      <c r="M54" s="148">
        <f t="shared" si="24"/>
        <v>0</v>
      </c>
      <c r="N54" s="11">
        <f t="shared" si="25"/>
        <v>0</v>
      </c>
      <c r="O54" s="11">
        <f t="shared" si="26"/>
        <v>0</v>
      </c>
      <c r="P54" s="11">
        <f t="shared" si="27"/>
        <v>0</v>
      </c>
      <c r="Q54" s="11">
        <f t="shared" si="9"/>
        <v>0</v>
      </c>
      <c r="R54" s="140">
        <f t="shared" si="28"/>
        <v>3.4700000000000003E-5</v>
      </c>
      <c r="S54" s="67">
        <f t="shared" si="10"/>
        <v>3.4700000000000003E-5</v>
      </c>
      <c r="T54" s="67">
        <f t="shared" si="11"/>
        <v>0</v>
      </c>
      <c r="U54" s="91">
        <f t="shared" si="32"/>
        <v>14</v>
      </c>
      <c r="V54" s="54">
        <f t="shared" si="12"/>
        <v>0</v>
      </c>
      <c r="W54" s="54">
        <f t="shared" si="12"/>
        <v>0</v>
      </c>
      <c r="X54" s="41">
        <f t="shared" si="29"/>
        <v>3.4700000000000003E-5</v>
      </c>
      <c r="Y54" s="40">
        <f>MAX($R$41:R42,R78:R449)</f>
        <v>3.6000000000000001E-5</v>
      </c>
      <c r="Z54" s="66">
        <f t="shared" si="22"/>
        <v>7.0700000000000011E-5</v>
      </c>
      <c r="AA54" s="35">
        <v>14</v>
      </c>
      <c r="AB54" s="41">
        <f t="shared" si="13"/>
        <v>0</v>
      </c>
      <c r="AC54" s="41">
        <f t="shared" si="14"/>
        <v>0</v>
      </c>
      <c r="AD54" s="41">
        <f t="shared" si="30"/>
        <v>3.4700000000000003E-5</v>
      </c>
      <c r="AE54" s="35">
        <v>14</v>
      </c>
      <c r="AF54" s="105" t="s">
        <v>51</v>
      </c>
      <c r="AG54" s="11">
        <f t="shared" si="15"/>
        <v>0</v>
      </c>
      <c r="AH54" s="11">
        <f t="shared" si="16"/>
        <v>0</v>
      </c>
      <c r="AI54" s="11">
        <f t="shared" si="17"/>
        <v>0</v>
      </c>
      <c r="AJ54" s="11">
        <f t="shared" si="31"/>
        <v>0</v>
      </c>
      <c r="AK54" s="12">
        <f t="shared" si="18"/>
        <v>0</v>
      </c>
      <c r="AL54" s="11">
        <f t="shared" si="19"/>
        <v>2.0999999999999998E-6</v>
      </c>
      <c r="AM54" s="8">
        <f t="shared" si="20"/>
        <v>14</v>
      </c>
      <c r="AN54" s="1" t="s">
        <v>51</v>
      </c>
    </row>
    <row r="55" spans="1:40" hidden="1" x14ac:dyDescent="0.2">
      <c r="A55" s="306" t="s">
        <v>147</v>
      </c>
      <c r="B55" s="39">
        <v>15</v>
      </c>
      <c r="C55" s="52">
        <f>Data_Inputs!E43</f>
        <v>40452</v>
      </c>
      <c r="D55" s="75" t="s">
        <v>9</v>
      </c>
      <c r="E55" s="52">
        <f>Data_Inputs!F43</f>
        <v>40482</v>
      </c>
      <c r="F55" s="54">
        <f>IF(Data_Inputs!G43="",0,Data_Inputs!G43)</f>
        <v>0</v>
      </c>
      <c r="G55" s="54">
        <f>IF(Data_Inputs!H43="",0,Data_Inputs!H43)</f>
        <v>0</v>
      </c>
      <c r="H55" s="54">
        <f t="shared" si="6"/>
        <v>0</v>
      </c>
      <c r="I55" s="67">
        <f t="shared" si="7"/>
        <v>0</v>
      </c>
      <c r="J55" s="65"/>
      <c r="K55" s="67">
        <f t="shared" si="8"/>
        <v>0</v>
      </c>
      <c r="L55" s="67">
        <f t="shared" si="23"/>
        <v>0</v>
      </c>
      <c r="M55" s="148">
        <f t="shared" si="24"/>
        <v>0</v>
      </c>
      <c r="N55" s="11">
        <f t="shared" si="25"/>
        <v>0</v>
      </c>
      <c r="O55" s="11">
        <f t="shared" si="26"/>
        <v>0</v>
      </c>
      <c r="P55" s="11">
        <f t="shared" si="27"/>
        <v>0</v>
      </c>
      <c r="Q55" s="11">
        <f t="shared" si="9"/>
        <v>0</v>
      </c>
      <c r="R55" s="140">
        <f t="shared" si="28"/>
        <v>3.4600000000000001E-5</v>
      </c>
      <c r="S55" s="67">
        <f t="shared" si="10"/>
        <v>3.4600000000000001E-5</v>
      </c>
      <c r="T55" s="67">
        <f t="shared" si="11"/>
        <v>0</v>
      </c>
      <c r="U55" s="91">
        <f t="shared" si="32"/>
        <v>15</v>
      </c>
      <c r="V55" s="54">
        <f t="shared" si="12"/>
        <v>0</v>
      </c>
      <c r="W55" s="54">
        <f t="shared" si="12"/>
        <v>0</v>
      </c>
      <c r="X55" s="41">
        <f t="shared" si="29"/>
        <v>3.4600000000000001E-5</v>
      </c>
      <c r="Y55" s="40">
        <f>MAX($R$41:R43,R79:R450)</f>
        <v>3.6000000000000001E-5</v>
      </c>
      <c r="Z55" s="66">
        <f t="shared" si="22"/>
        <v>7.0600000000000008E-5</v>
      </c>
      <c r="AA55" s="35">
        <v>15</v>
      </c>
      <c r="AB55" s="41">
        <f t="shared" si="13"/>
        <v>0</v>
      </c>
      <c r="AC55" s="41">
        <f t="shared" si="14"/>
        <v>0</v>
      </c>
      <c r="AD55" s="41">
        <f t="shared" si="30"/>
        <v>3.4600000000000001E-5</v>
      </c>
      <c r="AE55" s="35">
        <v>15</v>
      </c>
      <c r="AF55" s="105" t="s">
        <v>51</v>
      </c>
      <c r="AG55" s="11">
        <f t="shared" si="15"/>
        <v>0</v>
      </c>
      <c r="AH55" s="11">
        <f t="shared" si="16"/>
        <v>0</v>
      </c>
      <c r="AI55" s="11">
        <f t="shared" si="17"/>
        <v>0</v>
      </c>
      <c r="AJ55" s="11">
        <f t="shared" si="31"/>
        <v>0</v>
      </c>
      <c r="AK55" s="12">
        <f t="shared" si="18"/>
        <v>0</v>
      </c>
      <c r="AL55" s="11">
        <f t="shared" si="19"/>
        <v>1.9999999999999999E-6</v>
      </c>
      <c r="AM55" s="8">
        <f t="shared" si="20"/>
        <v>15</v>
      </c>
      <c r="AN55" s="1" t="s">
        <v>51</v>
      </c>
    </row>
    <row r="56" spans="1:40" hidden="1" x14ac:dyDescent="0.2">
      <c r="A56" s="306" t="s">
        <v>147</v>
      </c>
      <c r="B56" s="39">
        <v>16</v>
      </c>
      <c r="C56" s="52">
        <f>Data_Inputs!E44</f>
        <v>40422</v>
      </c>
      <c r="D56" s="75" t="s">
        <v>9</v>
      </c>
      <c r="E56" s="52">
        <f>Data_Inputs!F44</f>
        <v>40451</v>
      </c>
      <c r="F56" s="54">
        <f>IF(Data_Inputs!G44="",0,Data_Inputs!G44)</f>
        <v>0</v>
      </c>
      <c r="G56" s="54">
        <f>IF(Data_Inputs!H44="",0,Data_Inputs!H44)</f>
        <v>0</v>
      </c>
      <c r="H56" s="54">
        <f t="shared" si="6"/>
        <v>0</v>
      </c>
      <c r="I56" s="67">
        <f t="shared" si="7"/>
        <v>0</v>
      </c>
      <c r="J56" s="65"/>
      <c r="K56" s="67">
        <f t="shared" si="8"/>
        <v>0</v>
      </c>
      <c r="L56" s="67">
        <f t="shared" si="23"/>
        <v>0</v>
      </c>
      <c r="M56" s="148">
        <f t="shared" si="24"/>
        <v>0</v>
      </c>
      <c r="N56" s="11">
        <f t="shared" si="25"/>
        <v>0</v>
      </c>
      <c r="O56" s="11">
        <f t="shared" si="26"/>
        <v>0</v>
      </c>
      <c r="P56" s="11">
        <f t="shared" si="27"/>
        <v>0</v>
      </c>
      <c r="Q56" s="11">
        <f t="shared" si="9"/>
        <v>0</v>
      </c>
      <c r="R56" s="140">
        <f t="shared" si="28"/>
        <v>3.4499999999999998E-5</v>
      </c>
      <c r="S56" s="67">
        <f t="shared" si="10"/>
        <v>3.4499999999999998E-5</v>
      </c>
      <c r="T56" s="67">
        <f t="shared" si="11"/>
        <v>0</v>
      </c>
      <c r="U56" s="91">
        <f t="shared" si="32"/>
        <v>16</v>
      </c>
      <c r="V56" s="54">
        <f t="shared" si="12"/>
        <v>0</v>
      </c>
      <c r="W56" s="54">
        <f t="shared" si="12"/>
        <v>0</v>
      </c>
      <c r="X56" s="41">
        <f t="shared" si="29"/>
        <v>3.4499999999999998E-5</v>
      </c>
      <c r="Y56" s="40">
        <f>MAX($R$41:R44,R80:R451)</f>
        <v>3.6000000000000001E-5</v>
      </c>
      <c r="Z56" s="66">
        <f t="shared" si="22"/>
        <v>7.0500000000000006E-5</v>
      </c>
      <c r="AA56" s="35">
        <v>16</v>
      </c>
      <c r="AB56" s="41">
        <f t="shared" si="13"/>
        <v>0</v>
      </c>
      <c r="AC56" s="41">
        <f t="shared" si="14"/>
        <v>0</v>
      </c>
      <c r="AD56" s="41">
        <f t="shared" si="30"/>
        <v>3.4499999999999998E-5</v>
      </c>
      <c r="AE56" s="35">
        <v>16</v>
      </c>
      <c r="AF56" s="105" t="s">
        <v>51</v>
      </c>
      <c r="AG56" s="11">
        <f t="shared" si="15"/>
        <v>0</v>
      </c>
      <c r="AH56" s="11">
        <f t="shared" si="16"/>
        <v>0</v>
      </c>
      <c r="AI56" s="11">
        <f t="shared" si="17"/>
        <v>0</v>
      </c>
      <c r="AJ56" s="11">
        <f t="shared" si="31"/>
        <v>0</v>
      </c>
      <c r="AK56" s="12">
        <f t="shared" si="18"/>
        <v>0</v>
      </c>
      <c r="AL56" s="11">
        <f t="shared" si="19"/>
        <v>1.9E-6</v>
      </c>
      <c r="AM56" s="8">
        <f t="shared" si="20"/>
        <v>16</v>
      </c>
      <c r="AN56" s="1" t="s">
        <v>51</v>
      </c>
    </row>
    <row r="57" spans="1:40" hidden="1" x14ac:dyDescent="0.2">
      <c r="A57" s="306" t="s">
        <v>147</v>
      </c>
      <c r="B57" s="39">
        <v>17</v>
      </c>
      <c r="C57" s="52">
        <f>Data_Inputs!E45</f>
        <v>40391</v>
      </c>
      <c r="D57" s="75" t="s">
        <v>9</v>
      </c>
      <c r="E57" s="52">
        <f>Data_Inputs!F45</f>
        <v>40421</v>
      </c>
      <c r="F57" s="54">
        <f>IF(Data_Inputs!G45="",0,Data_Inputs!G45)</f>
        <v>0</v>
      </c>
      <c r="G57" s="54">
        <f>IF(Data_Inputs!H45="",0,Data_Inputs!H45)</f>
        <v>0</v>
      </c>
      <c r="H57" s="54">
        <f t="shared" si="6"/>
        <v>0</v>
      </c>
      <c r="I57" s="67">
        <f t="shared" si="7"/>
        <v>0</v>
      </c>
      <c r="J57" s="65"/>
      <c r="K57" s="67">
        <f t="shared" si="8"/>
        <v>0</v>
      </c>
      <c r="L57" s="67">
        <f t="shared" si="23"/>
        <v>0</v>
      </c>
      <c r="M57" s="148">
        <f t="shared" si="24"/>
        <v>0</v>
      </c>
      <c r="N57" s="11">
        <f t="shared" si="25"/>
        <v>0</v>
      </c>
      <c r="O57" s="11">
        <f t="shared" si="26"/>
        <v>0</v>
      </c>
      <c r="P57" s="11">
        <f t="shared" si="27"/>
        <v>0</v>
      </c>
      <c r="Q57" s="11">
        <f t="shared" si="9"/>
        <v>0</v>
      </c>
      <c r="R57" s="140">
        <f t="shared" si="28"/>
        <v>3.4400000000000003E-5</v>
      </c>
      <c r="S57" s="67">
        <f t="shared" si="10"/>
        <v>3.4400000000000003E-5</v>
      </c>
      <c r="T57" s="67">
        <f t="shared" si="11"/>
        <v>0</v>
      </c>
      <c r="U57" s="91">
        <f t="shared" si="32"/>
        <v>17</v>
      </c>
      <c r="V57" s="54">
        <f t="shared" ref="V57:W72" si="33">SUM(F57:F80)</f>
        <v>0</v>
      </c>
      <c r="W57" s="54">
        <f t="shared" si="33"/>
        <v>0</v>
      </c>
      <c r="X57" s="41">
        <f t="shared" si="29"/>
        <v>3.4400000000000003E-5</v>
      </c>
      <c r="Y57" s="40">
        <f>MAX($R$41:R45,R81:R452)</f>
        <v>3.6000000000000001E-5</v>
      </c>
      <c r="Z57" s="66">
        <f t="shared" si="22"/>
        <v>7.0400000000000004E-5</v>
      </c>
      <c r="AA57" s="35">
        <v>17</v>
      </c>
      <c r="AB57" s="41">
        <f t="shared" si="13"/>
        <v>0</v>
      </c>
      <c r="AC57" s="41">
        <f t="shared" si="14"/>
        <v>0</v>
      </c>
      <c r="AD57" s="41">
        <f t="shared" si="30"/>
        <v>3.4400000000000003E-5</v>
      </c>
      <c r="AE57" s="35">
        <v>17</v>
      </c>
      <c r="AF57" s="105" t="s">
        <v>51</v>
      </c>
      <c r="AG57" s="11">
        <f t="shared" si="15"/>
        <v>0</v>
      </c>
      <c r="AH57" s="11">
        <f t="shared" si="16"/>
        <v>0</v>
      </c>
      <c r="AI57" s="11">
        <f t="shared" si="17"/>
        <v>0</v>
      </c>
      <c r="AJ57" s="11">
        <f t="shared" si="31"/>
        <v>0</v>
      </c>
      <c r="AK57" s="12">
        <f t="shared" si="18"/>
        <v>0</v>
      </c>
      <c r="AL57" s="11">
        <f t="shared" si="19"/>
        <v>1.7999999999999999E-6</v>
      </c>
      <c r="AM57" s="8">
        <f t="shared" si="20"/>
        <v>17</v>
      </c>
      <c r="AN57" s="1" t="s">
        <v>51</v>
      </c>
    </row>
    <row r="58" spans="1:40" hidden="1" x14ac:dyDescent="0.2">
      <c r="A58" s="306" t="s">
        <v>147</v>
      </c>
      <c r="B58" s="39">
        <v>18</v>
      </c>
      <c r="C58" s="52">
        <f>Data_Inputs!E46</f>
        <v>40360</v>
      </c>
      <c r="D58" s="75" t="s">
        <v>9</v>
      </c>
      <c r="E58" s="52">
        <f>Data_Inputs!F46</f>
        <v>40390</v>
      </c>
      <c r="F58" s="54">
        <f>IF(Data_Inputs!G46="",0,Data_Inputs!G46)</f>
        <v>0</v>
      </c>
      <c r="G58" s="54">
        <f>IF(Data_Inputs!H46="",0,Data_Inputs!H46)</f>
        <v>0</v>
      </c>
      <c r="H58" s="54">
        <f t="shared" si="6"/>
        <v>0</v>
      </c>
      <c r="I58" s="67">
        <f t="shared" si="7"/>
        <v>0</v>
      </c>
      <c r="J58" s="65"/>
      <c r="K58" s="67">
        <f t="shared" si="8"/>
        <v>0</v>
      </c>
      <c r="L58" s="67">
        <f t="shared" si="23"/>
        <v>0</v>
      </c>
      <c r="M58" s="148">
        <f t="shared" si="24"/>
        <v>0</v>
      </c>
      <c r="N58" s="11">
        <f t="shared" si="25"/>
        <v>0</v>
      </c>
      <c r="O58" s="11">
        <f t="shared" si="26"/>
        <v>0</v>
      </c>
      <c r="P58" s="11">
        <f t="shared" si="27"/>
        <v>0</v>
      </c>
      <c r="Q58" s="11">
        <f t="shared" si="9"/>
        <v>0</v>
      </c>
      <c r="R58" s="140">
        <f t="shared" si="28"/>
        <v>3.43E-5</v>
      </c>
      <c r="S58" s="67">
        <f t="shared" si="10"/>
        <v>3.43E-5</v>
      </c>
      <c r="T58" s="67">
        <f t="shared" si="11"/>
        <v>0</v>
      </c>
      <c r="U58" s="91">
        <f t="shared" si="32"/>
        <v>18</v>
      </c>
      <c r="V58" s="54">
        <f t="shared" si="33"/>
        <v>0</v>
      </c>
      <c r="W58" s="54">
        <f t="shared" si="33"/>
        <v>0</v>
      </c>
      <c r="X58" s="41">
        <f t="shared" si="29"/>
        <v>3.43E-5</v>
      </c>
      <c r="Y58" s="40">
        <f>MAX($R$41:R46,R82:R453)</f>
        <v>3.6000000000000001E-5</v>
      </c>
      <c r="Z58" s="66">
        <f t="shared" si="22"/>
        <v>7.0300000000000001E-5</v>
      </c>
      <c r="AA58" s="35">
        <v>18</v>
      </c>
      <c r="AB58" s="41">
        <f t="shared" si="13"/>
        <v>0</v>
      </c>
      <c r="AC58" s="41">
        <f t="shared" si="14"/>
        <v>0</v>
      </c>
      <c r="AD58" s="41">
        <f t="shared" si="30"/>
        <v>3.43E-5</v>
      </c>
      <c r="AE58" s="35">
        <v>18</v>
      </c>
      <c r="AF58" s="105" t="s">
        <v>51</v>
      </c>
      <c r="AG58" s="11">
        <f t="shared" si="15"/>
        <v>0</v>
      </c>
      <c r="AH58" s="11">
        <f t="shared" si="16"/>
        <v>0</v>
      </c>
      <c r="AI58" s="11">
        <f t="shared" si="17"/>
        <v>0</v>
      </c>
      <c r="AJ58" s="11">
        <f t="shared" si="31"/>
        <v>0</v>
      </c>
      <c r="AK58" s="12">
        <f t="shared" si="18"/>
        <v>0</v>
      </c>
      <c r="AL58" s="11">
        <f t="shared" si="19"/>
        <v>1.7E-6</v>
      </c>
      <c r="AM58" s="8">
        <f t="shared" si="20"/>
        <v>18</v>
      </c>
      <c r="AN58" s="1" t="s">
        <v>51</v>
      </c>
    </row>
    <row r="59" spans="1:40" hidden="1" x14ac:dyDescent="0.2">
      <c r="A59" s="306" t="s">
        <v>147</v>
      </c>
      <c r="B59" s="39">
        <v>19</v>
      </c>
      <c r="C59" s="52">
        <f>Data_Inputs!E47</f>
        <v>40330</v>
      </c>
      <c r="D59" s="75" t="s">
        <v>9</v>
      </c>
      <c r="E59" s="52">
        <f>Data_Inputs!F47</f>
        <v>40359</v>
      </c>
      <c r="F59" s="54">
        <f>IF(Data_Inputs!G47="",0,Data_Inputs!G47)</f>
        <v>0</v>
      </c>
      <c r="G59" s="54">
        <f>IF(Data_Inputs!H47="",0,Data_Inputs!H47)</f>
        <v>0</v>
      </c>
      <c r="H59" s="54">
        <f t="shared" si="6"/>
        <v>0</v>
      </c>
      <c r="I59" s="67">
        <f t="shared" si="7"/>
        <v>0</v>
      </c>
      <c r="J59" s="65"/>
      <c r="K59" s="67">
        <f t="shared" si="8"/>
        <v>0</v>
      </c>
      <c r="L59" s="67">
        <f t="shared" si="23"/>
        <v>0</v>
      </c>
      <c r="M59" s="148">
        <f t="shared" si="24"/>
        <v>0</v>
      </c>
      <c r="N59" s="11">
        <f t="shared" si="25"/>
        <v>0</v>
      </c>
      <c r="O59" s="11">
        <f t="shared" si="26"/>
        <v>0</v>
      </c>
      <c r="P59" s="11">
        <f t="shared" si="27"/>
        <v>0</v>
      </c>
      <c r="Q59" s="11">
        <f t="shared" si="9"/>
        <v>0</v>
      </c>
      <c r="R59" s="140">
        <f t="shared" si="28"/>
        <v>3.4199999999999998E-5</v>
      </c>
      <c r="S59" s="67">
        <f t="shared" si="10"/>
        <v>3.4199999999999998E-5</v>
      </c>
      <c r="T59" s="67">
        <f t="shared" si="11"/>
        <v>0</v>
      </c>
      <c r="U59" s="91">
        <f t="shared" si="32"/>
        <v>19</v>
      </c>
      <c r="V59" s="54">
        <f t="shared" si="33"/>
        <v>0</v>
      </c>
      <c r="W59" s="54">
        <f t="shared" si="33"/>
        <v>0</v>
      </c>
      <c r="X59" s="41">
        <f t="shared" si="29"/>
        <v>3.4199999999999998E-5</v>
      </c>
      <c r="Y59" s="40">
        <f>MAX($R$41:R47,R83:R454)</f>
        <v>3.6000000000000001E-5</v>
      </c>
      <c r="Z59" s="66">
        <f t="shared" si="22"/>
        <v>7.0199999999999999E-5</v>
      </c>
      <c r="AA59" s="35">
        <v>19</v>
      </c>
      <c r="AB59" s="41">
        <f t="shared" si="13"/>
        <v>0</v>
      </c>
      <c r="AC59" s="41">
        <f t="shared" si="14"/>
        <v>0</v>
      </c>
      <c r="AD59" s="41">
        <f t="shared" si="30"/>
        <v>3.4199999999999998E-5</v>
      </c>
      <c r="AE59" s="35">
        <v>19</v>
      </c>
      <c r="AF59" s="105" t="s">
        <v>51</v>
      </c>
      <c r="AG59" s="11">
        <f t="shared" si="15"/>
        <v>0</v>
      </c>
      <c r="AH59" s="11">
        <f t="shared" si="16"/>
        <v>0</v>
      </c>
      <c r="AI59" s="11">
        <f t="shared" si="17"/>
        <v>0</v>
      </c>
      <c r="AJ59" s="11">
        <f t="shared" si="31"/>
        <v>0</v>
      </c>
      <c r="AK59" s="12">
        <f t="shared" si="18"/>
        <v>0</v>
      </c>
      <c r="AL59" s="11">
        <f t="shared" si="19"/>
        <v>1.5999999999999999E-6</v>
      </c>
      <c r="AM59" s="8">
        <f t="shared" si="20"/>
        <v>19</v>
      </c>
      <c r="AN59" s="1" t="s">
        <v>51</v>
      </c>
    </row>
    <row r="60" spans="1:40" hidden="1" x14ac:dyDescent="0.2">
      <c r="A60" s="306" t="s">
        <v>147</v>
      </c>
      <c r="B60" s="38">
        <v>20</v>
      </c>
      <c r="C60" s="52">
        <f>Data_Inputs!E48</f>
        <v>40299</v>
      </c>
      <c r="D60" s="75" t="s">
        <v>9</v>
      </c>
      <c r="E60" s="52">
        <f>Data_Inputs!F48</f>
        <v>40329</v>
      </c>
      <c r="F60" s="54">
        <f>IF(Data_Inputs!G48="",0,Data_Inputs!G48)</f>
        <v>0</v>
      </c>
      <c r="G60" s="54">
        <f>IF(Data_Inputs!H48="",0,Data_Inputs!H48)</f>
        <v>0</v>
      </c>
      <c r="H60" s="54">
        <f t="shared" si="6"/>
        <v>0</v>
      </c>
      <c r="I60" s="67">
        <f t="shared" si="7"/>
        <v>0</v>
      </c>
      <c r="J60" s="65"/>
      <c r="K60" s="67">
        <f t="shared" si="8"/>
        <v>0</v>
      </c>
      <c r="L60" s="67">
        <f t="shared" si="23"/>
        <v>0</v>
      </c>
      <c r="M60" s="148">
        <f t="shared" si="24"/>
        <v>0</v>
      </c>
      <c r="N60" s="11">
        <f t="shared" si="25"/>
        <v>0</v>
      </c>
      <c r="O60" s="11">
        <f t="shared" si="26"/>
        <v>0</v>
      </c>
      <c r="P60" s="11">
        <f t="shared" si="27"/>
        <v>0</v>
      </c>
      <c r="Q60" s="11">
        <f t="shared" si="9"/>
        <v>0</v>
      </c>
      <c r="R60" s="140">
        <f t="shared" si="28"/>
        <v>3.4100000000000002E-5</v>
      </c>
      <c r="S60" s="67">
        <f t="shared" si="10"/>
        <v>3.4100000000000002E-5</v>
      </c>
      <c r="T60" s="67">
        <f t="shared" si="11"/>
        <v>0</v>
      </c>
      <c r="U60" s="91">
        <f t="shared" si="32"/>
        <v>20</v>
      </c>
      <c r="V60" s="54">
        <f t="shared" si="33"/>
        <v>0</v>
      </c>
      <c r="W60" s="54">
        <f t="shared" si="33"/>
        <v>0</v>
      </c>
      <c r="X60" s="41">
        <f t="shared" si="29"/>
        <v>3.4100000000000002E-5</v>
      </c>
      <c r="Y60" s="40">
        <f>MAX($R$41:R48,R84:R455)</f>
        <v>3.6000000000000001E-5</v>
      </c>
      <c r="Z60" s="66">
        <f t="shared" si="22"/>
        <v>7.0099999999999996E-5</v>
      </c>
      <c r="AA60" s="35">
        <v>20</v>
      </c>
      <c r="AB60" s="41">
        <f t="shared" si="13"/>
        <v>0</v>
      </c>
      <c r="AC60" s="41">
        <f t="shared" si="14"/>
        <v>0</v>
      </c>
      <c r="AD60" s="41">
        <f t="shared" si="30"/>
        <v>3.4100000000000002E-5</v>
      </c>
      <c r="AE60" s="35">
        <v>20</v>
      </c>
      <c r="AF60" s="105" t="s">
        <v>51</v>
      </c>
      <c r="AG60" s="11">
        <f t="shared" si="15"/>
        <v>0</v>
      </c>
      <c r="AH60" s="11">
        <f t="shared" si="16"/>
        <v>0</v>
      </c>
      <c r="AI60" s="11">
        <f t="shared" si="17"/>
        <v>0</v>
      </c>
      <c r="AJ60" s="11">
        <f t="shared" si="31"/>
        <v>0</v>
      </c>
      <c r="AK60" s="12">
        <f t="shared" si="18"/>
        <v>0</v>
      </c>
      <c r="AL60" s="11">
        <f t="shared" si="19"/>
        <v>1.5E-6</v>
      </c>
      <c r="AM60" s="8">
        <f t="shared" si="20"/>
        <v>20</v>
      </c>
      <c r="AN60" s="1" t="s">
        <v>51</v>
      </c>
    </row>
    <row r="61" spans="1:40" hidden="1" x14ac:dyDescent="0.2">
      <c r="A61" s="306" t="s">
        <v>147</v>
      </c>
      <c r="B61" s="39">
        <v>21</v>
      </c>
      <c r="C61" s="52">
        <f>Data_Inputs!E49</f>
        <v>40269</v>
      </c>
      <c r="D61" s="75" t="s">
        <v>9</v>
      </c>
      <c r="E61" s="52">
        <f>Data_Inputs!F49</f>
        <v>40298</v>
      </c>
      <c r="F61" s="54">
        <f>IF(Data_Inputs!G49="",0,Data_Inputs!G49)</f>
        <v>0</v>
      </c>
      <c r="G61" s="54">
        <f>IF(Data_Inputs!H49="",0,Data_Inputs!H49)</f>
        <v>0</v>
      </c>
      <c r="H61" s="54">
        <f t="shared" si="6"/>
        <v>0</v>
      </c>
      <c r="I61" s="67">
        <f t="shared" si="7"/>
        <v>0</v>
      </c>
      <c r="J61" s="65"/>
      <c r="K61" s="67">
        <f t="shared" si="8"/>
        <v>0</v>
      </c>
      <c r="L61" s="67">
        <f t="shared" si="23"/>
        <v>0</v>
      </c>
      <c r="M61" s="148">
        <f t="shared" si="24"/>
        <v>0</v>
      </c>
      <c r="N61" s="11">
        <f t="shared" si="25"/>
        <v>0</v>
      </c>
      <c r="O61" s="11">
        <f t="shared" si="26"/>
        <v>0</v>
      </c>
      <c r="P61" s="11">
        <f t="shared" si="27"/>
        <v>0</v>
      </c>
      <c r="Q61" s="11">
        <f t="shared" si="9"/>
        <v>0</v>
      </c>
      <c r="R61" s="140">
        <f t="shared" si="28"/>
        <v>3.4E-5</v>
      </c>
      <c r="S61" s="67">
        <f t="shared" si="10"/>
        <v>3.4E-5</v>
      </c>
      <c r="T61" s="67">
        <f t="shared" si="11"/>
        <v>0</v>
      </c>
      <c r="U61" s="91">
        <f t="shared" si="32"/>
        <v>21</v>
      </c>
      <c r="V61" s="54">
        <f t="shared" si="33"/>
        <v>0</v>
      </c>
      <c r="W61" s="54">
        <f t="shared" si="33"/>
        <v>0</v>
      </c>
      <c r="X61" s="41">
        <f t="shared" si="29"/>
        <v>3.4E-5</v>
      </c>
      <c r="Y61" s="40">
        <f>MAX($R$41:R49,R85:R456)</f>
        <v>3.6000000000000001E-5</v>
      </c>
      <c r="Z61" s="66">
        <f t="shared" si="22"/>
        <v>6.9999999999999994E-5</v>
      </c>
      <c r="AA61" s="35">
        <v>21</v>
      </c>
      <c r="AB61" s="41">
        <f t="shared" si="13"/>
        <v>0</v>
      </c>
      <c r="AC61" s="41">
        <f t="shared" si="14"/>
        <v>0</v>
      </c>
      <c r="AD61" s="41">
        <f t="shared" si="30"/>
        <v>3.4E-5</v>
      </c>
      <c r="AE61" s="35">
        <v>21</v>
      </c>
      <c r="AF61" s="105" t="s">
        <v>51</v>
      </c>
      <c r="AG61" s="11">
        <f t="shared" si="15"/>
        <v>0</v>
      </c>
      <c r="AH61" s="11">
        <f t="shared" si="16"/>
        <v>0</v>
      </c>
      <c r="AI61" s="11">
        <f t="shared" si="17"/>
        <v>0</v>
      </c>
      <c r="AJ61" s="11">
        <f t="shared" si="31"/>
        <v>0</v>
      </c>
      <c r="AK61" s="12">
        <f t="shared" si="18"/>
        <v>0</v>
      </c>
      <c r="AL61" s="11">
        <f t="shared" si="19"/>
        <v>1.3999999999999999E-6</v>
      </c>
      <c r="AM61" s="8">
        <f t="shared" si="20"/>
        <v>21</v>
      </c>
      <c r="AN61" s="1" t="s">
        <v>51</v>
      </c>
    </row>
    <row r="62" spans="1:40" hidden="1" x14ac:dyDescent="0.2">
      <c r="A62" s="306" t="s">
        <v>147</v>
      </c>
      <c r="B62" s="39">
        <v>22</v>
      </c>
      <c r="C62" s="52">
        <f>Data_Inputs!E50</f>
        <v>40238</v>
      </c>
      <c r="D62" s="75" t="s">
        <v>9</v>
      </c>
      <c r="E62" s="52">
        <f>Data_Inputs!F50</f>
        <v>40268</v>
      </c>
      <c r="F62" s="54">
        <f>IF(Data_Inputs!G50="",0,Data_Inputs!G50)</f>
        <v>0</v>
      </c>
      <c r="G62" s="54">
        <f>IF(Data_Inputs!H50="",0,Data_Inputs!H50)</f>
        <v>0</v>
      </c>
      <c r="H62" s="54">
        <f t="shared" si="6"/>
        <v>0</v>
      </c>
      <c r="I62" s="67">
        <f t="shared" si="7"/>
        <v>0</v>
      </c>
      <c r="J62" s="65"/>
      <c r="K62" s="67">
        <f t="shared" si="8"/>
        <v>0</v>
      </c>
      <c r="L62" s="67">
        <f t="shared" si="23"/>
        <v>0</v>
      </c>
      <c r="M62" s="148">
        <f t="shared" si="24"/>
        <v>0</v>
      </c>
      <c r="N62" s="11">
        <f t="shared" si="25"/>
        <v>0</v>
      </c>
      <c r="O62" s="11">
        <f t="shared" si="26"/>
        <v>0</v>
      </c>
      <c r="P62" s="11">
        <f t="shared" si="27"/>
        <v>0</v>
      </c>
      <c r="Q62" s="11">
        <f t="shared" si="9"/>
        <v>0</v>
      </c>
      <c r="R62" s="140">
        <f t="shared" si="28"/>
        <v>3.3899999999999997E-5</v>
      </c>
      <c r="S62" s="67">
        <f t="shared" si="10"/>
        <v>3.3899999999999997E-5</v>
      </c>
      <c r="T62" s="67">
        <f t="shared" si="11"/>
        <v>0</v>
      </c>
      <c r="U62" s="91">
        <f t="shared" si="32"/>
        <v>22</v>
      </c>
      <c r="V62" s="54">
        <f t="shared" si="33"/>
        <v>0</v>
      </c>
      <c r="W62" s="54">
        <f t="shared" si="33"/>
        <v>0</v>
      </c>
      <c r="X62" s="41">
        <f t="shared" si="29"/>
        <v>3.3899999999999997E-5</v>
      </c>
      <c r="Y62" s="40">
        <f>MAX($R$41:R50,R86:R457)</f>
        <v>3.6000000000000001E-5</v>
      </c>
      <c r="Z62" s="66">
        <f t="shared" si="22"/>
        <v>6.9899999999999991E-5</v>
      </c>
      <c r="AA62" s="35">
        <v>22</v>
      </c>
      <c r="AB62" s="41">
        <f t="shared" si="13"/>
        <v>0</v>
      </c>
      <c r="AC62" s="41">
        <f t="shared" si="14"/>
        <v>0</v>
      </c>
      <c r="AD62" s="41">
        <f t="shared" si="30"/>
        <v>3.3899999999999997E-5</v>
      </c>
      <c r="AE62" s="35">
        <v>22</v>
      </c>
      <c r="AF62" s="105" t="s">
        <v>51</v>
      </c>
      <c r="AG62" s="11">
        <f t="shared" si="15"/>
        <v>0</v>
      </c>
      <c r="AH62" s="11">
        <f t="shared" si="16"/>
        <v>0</v>
      </c>
      <c r="AI62" s="11">
        <f t="shared" si="17"/>
        <v>0</v>
      </c>
      <c r="AJ62" s="11">
        <f t="shared" si="31"/>
        <v>0</v>
      </c>
      <c r="AK62" s="12">
        <f t="shared" si="18"/>
        <v>0</v>
      </c>
      <c r="AL62" s="11">
        <f t="shared" si="19"/>
        <v>1.3E-6</v>
      </c>
      <c r="AM62" s="8">
        <f t="shared" si="20"/>
        <v>22</v>
      </c>
      <c r="AN62" s="1" t="s">
        <v>51</v>
      </c>
    </row>
    <row r="63" spans="1:40" hidden="1" x14ac:dyDescent="0.2">
      <c r="A63" s="306" t="s">
        <v>147</v>
      </c>
      <c r="B63" s="39">
        <v>23</v>
      </c>
      <c r="C63" s="52">
        <f>Data_Inputs!E51</f>
        <v>40210</v>
      </c>
      <c r="D63" s="75" t="s">
        <v>9</v>
      </c>
      <c r="E63" s="52">
        <f>Data_Inputs!F51</f>
        <v>40237</v>
      </c>
      <c r="F63" s="54">
        <f>IF(Data_Inputs!G51="",0,Data_Inputs!G51)</f>
        <v>0</v>
      </c>
      <c r="G63" s="54">
        <f>IF(Data_Inputs!H51="",0,Data_Inputs!H51)</f>
        <v>0</v>
      </c>
      <c r="H63" s="54">
        <f t="shared" si="6"/>
        <v>0</v>
      </c>
      <c r="I63" s="67">
        <f t="shared" si="7"/>
        <v>0</v>
      </c>
      <c r="J63" s="65"/>
      <c r="K63" s="67">
        <f t="shared" si="8"/>
        <v>0</v>
      </c>
      <c r="L63" s="67">
        <f t="shared" si="23"/>
        <v>0</v>
      </c>
      <c r="M63" s="148">
        <f t="shared" si="24"/>
        <v>0</v>
      </c>
      <c r="N63" s="11">
        <f t="shared" si="25"/>
        <v>0</v>
      </c>
      <c r="O63" s="11">
        <f t="shared" si="26"/>
        <v>0</v>
      </c>
      <c r="P63" s="11">
        <f t="shared" si="27"/>
        <v>0</v>
      </c>
      <c r="Q63" s="11">
        <f t="shared" si="9"/>
        <v>0</v>
      </c>
      <c r="R63" s="140">
        <f t="shared" si="28"/>
        <v>3.3800000000000002E-5</v>
      </c>
      <c r="S63" s="67">
        <f t="shared" si="10"/>
        <v>3.3800000000000002E-5</v>
      </c>
      <c r="T63" s="67">
        <f t="shared" si="11"/>
        <v>0</v>
      </c>
      <c r="U63" s="91">
        <f t="shared" si="32"/>
        <v>23</v>
      </c>
      <c r="V63" s="54">
        <f t="shared" si="33"/>
        <v>0</v>
      </c>
      <c r="W63" s="54">
        <f t="shared" si="33"/>
        <v>0</v>
      </c>
      <c r="X63" s="41">
        <f t="shared" si="29"/>
        <v>3.3800000000000002E-5</v>
      </c>
      <c r="Y63" s="40">
        <f>MAX($R$41:R51,R87:R458)</f>
        <v>3.6000000000000001E-5</v>
      </c>
      <c r="Z63" s="66">
        <f t="shared" si="22"/>
        <v>6.9800000000000003E-5</v>
      </c>
      <c r="AA63" s="35">
        <v>23</v>
      </c>
      <c r="AB63" s="41">
        <f t="shared" si="13"/>
        <v>0</v>
      </c>
      <c r="AC63" s="41">
        <f t="shared" si="14"/>
        <v>0</v>
      </c>
      <c r="AD63" s="41">
        <f t="shared" si="30"/>
        <v>3.3800000000000002E-5</v>
      </c>
      <c r="AE63" s="35">
        <v>23</v>
      </c>
      <c r="AF63" s="105" t="s">
        <v>51</v>
      </c>
      <c r="AG63" s="11">
        <f t="shared" si="15"/>
        <v>0</v>
      </c>
      <c r="AH63" s="11">
        <f t="shared" si="16"/>
        <v>0</v>
      </c>
      <c r="AI63" s="11">
        <f t="shared" si="17"/>
        <v>0</v>
      </c>
      <c r="AJ63" s="11">
        <f t="shared" si="31"/>
        <v>0</v>
      </c>
      <c r="AK63" s="12">
        <f t="shared" si="18"/>
        <v>0</v>
      </c>
      <c r="AL63" s="11">
        <f t="shared" si="19"/>
        <v>1.1999999999999999E-6</v>
      </c>
      <c r="AM63" s="8">
        <f t="shared" si="20"/>
        <v>23</v>
      </c>
      <c r="AN63" s="1" t="s">
        <v>51</v>
      </c>
    </row>
    <row r="64" spans="1:40" hidden="1" x14ac:dyDescent="0.2">
      <c r="A64" s="306" t="s">
        <v>147</v>
      </c>
      <c r="B64" s="39">
        <v>24</v>
      </c>
      <c r="C64" s="52">
        <f>Data_Inputs!E52</f>
        <v>40179</v>
      </c>
      <c r="D64" s="75" t="s">
        <v>9</v>
      </c>
      <c r="E64" s="52">
        <f>Data_Inputs!F52</f>
        <v>40209</v>
      </c>
      <c r="F64" s="54">
        <f>IF(Data_Inputs!G52="",0,Data_Inputs!G52)</f>
        <v>0</v>
      </c>
      <c r="G64" s="54">
        <f>IF(Data_Inputs!H52="",0,Data_Inputs!H52)</f>
        <v>0</v>
      </c>
      <c r="H64" s="54">
        <f t="shared" si="6"/>
        <v>0</v>
      </c>
      <c r="I64" s="67">
        <f t="shared" si="7"/>
        <v>0</v>
      </c>
      <c r="J64" s="65"/>
      <c r="K64" s="67">
        <f t="shared" si="8"/>
        <v>0</v>
      </c>
      <c r="L64" s="67">
        <f t="shared" si="23"/>
        <v>0</v>
      </c>
      <c r="M64" s="148">
        <f t="shared" si="24"/>
        <v>0</v>
      </c>
      <c r="N64" s="11">
        <f t="shared" si="25"/>
        <v>0</v>
      </c>
      <c r="O64" s="11">
        <f t="shared" si="26"/>
        <v>0</v>
      </c>
      <c r="P64" s="11">
        <f t="shared" si="27"/>
        <v>0</v>
      </c>
      <c r="Q64" s="11">
        <f t="shared" si="9"/>
        <v>0</v>
      </c>
      <c r="R64" s="140">
        <f t="shared" si="28"/>
        <v>3.3699999999999999E-5</v>
      </c>
      <c r="S64" s="67">
        <f t="shared" si="10"/>
        <v>3.3699999999999999E-5</v>
      </c>
      <c r="T64" s="67">
        <f t="shared" si="11"/>
        <v>0</v>
      </c>
      <c r="U64" s="91">
        <f t="shared" si="32"/>
        <v>24</v>
      </c>
      <c r="V64" s="54">
        <f t="shared" si="33"/>
        <v>0</v>
      </c>
      <c r="W64" s="54">
        <f t="shared" si="33"/>
        <v>0</v>
      </c>
      <c r="X64" s="41">
        <f t="shared" si="29"/>
        <v>3.3699999999999999E-5</v>
      </c>
      <c r="Y64" s="40">
        <f>MAX($R$41:R52,R88:R459)</f>
        <v>3.6000000000000001E-5</v>
      </c>
      <c r="Z64" s="66">
        <f t="shared" si="22"/>
        <v>6.97E-5</v>
      </c>
      <c r="AA64" s="35">
        <v>24</v>
      </c>
      <c r="AB64" s="41">
        <f t="shared" si="13"/>
        <v>0</v>
      </c>
      <c r="AC64" s="41">
        <f t="shared" si="14"/>
        <v>0</v>
      </c>
      <c r="AD64" s="41">
        <f t="shared" si="30"/>
        <v>3.3699999999999999E-5</v>
      </c>
      <c r="AE64" s="35">
        <v>24</v>
      </c>
      <c r="AF64" s="105" t="s">
        <v>51</v>
      </c>
      <c r="AG64" s="11">
        <f t="shared" si="15"/>
        <v>0</v>
      </c>
      <c r="AH64" s="11">
        <f t="shared" si="16"/>
        <v>0</v>
      </c>
      <c r="AI64" s="11">
        <f t="shared" si="17"/>
        <v>0</v>
      </c>
      <c r="AJ64" s="11">
        <f t="shared" si="31"/>
        <v>0</v>
      </c>
      <c r="AK64" s="12">
        <f t="shared" si="18"/>
        <v>0</v>
      </c>
      <c r="AL64" s="11">
        <f t="shared" si="19"/>
        <v>1.1000000000000001E-6</v>
      </c>
      <c r="AM64" s="8">
        <f t="shared" si="20"/>
        <v>24</v>
      </c>
      <c r="AN64" s="1" t="s">
        <v>51</v>
      </c>
    </row>
    <row r="65" spans="1:40" hidden="1" x14ac:dyDescent="0.2">
      <c r="A65" s="306" t="s">
        <v>147</v>
      </c>
      <c r="B65" s="39">
        <v>25</v>
      </c>
      <c r="C65" s="52">
        <f>Data_Inputs!E53</f>
        <v>40148</v>
      </c>
      <c r="D65" s="75" t="s">
        <v>9</v>
      </c>
      <c r="E65" s="52">
        <f>Data_Inputs!F53</f>
        <v>40178</v>
      </c>
      <c r="F65" s="54">
        <f>IF(Data_Inputs!G53="",0,Data_Inputs!G53)</f>
        <v>0</v>
      </c>
      <c r="G65" s="54">
        <f>IF(Data_Inputs!H53="",0,Data_Inputs!H53)</f>
        <v>0</v>
      </c>
      <c r="H65" s="54">
        <f t="shared" si="6"/>
        <v>0</v>
      </c>
      <c r="I65" s="67">
        <f t="shared" si="7"/>
        <v>0</v>
      </c>
      <c r="J65" s="65"/>
      <c r="K65" s="67">
        <f t="shared" si="8"/>
        <v>0</v>
      </c>
      <c r="L65" s="67">
        <f t="shared" si="23"/>
        <v>0</v>
      </c>
      <c r="M65" s="148">
        <f t="shared" si="24"/>
        <v>0</v>
      </c>
      <c r="N65" s="11">
        <f t="shared" si="25"/>
        <v>0</v>
      </c>
      <c r="O65" s="11">
        <f t="shared" si="26"/>
        <v>0</v>
      </c>
      <c r="P65" s="11">
        <f t="shared" si="27"/>
        <v>0</v>
      </c>
      <c r="Q65" s="11">
        <f t="shared" si="9"/>
        <v>0</v>
      </c>
      <c r="R65" s="140">
        <f t="shared" si="28"/>
        <v>3.3599999999999997E-5</v>
      </c>
      <c r="S65" s="67">
        <f t="shared" si="10"/>
        <v>3.3599999999999997E-5</v>
      </c>
      <c r="T65" s="67">
        <f t="shared" si="11"/>
        <v>3.3599999999999997E-5</v>
      </c>
      <c r="U65" s="91">
        <f t="shared" si="32"/>
        <v>25</v>
      </c>
      <c r="V65" s="54">
        <f t="shared" si="33"/>
        <v>0</v>
      </c>
      <c r="W65" s="54">
        <f t="shared" si="33"/>
        <v>0</v>
      </c>
      <c r="X65" s="41">
        <f t="shared" si="29"/>
        <v>3.3599999999999997E-5</v>
      </c>
      <c r="Y65" s="40">
        <f>MAX($R$41:R53,R89:R460)</f>
        <v>3.6000000000000001E-5</v>
      </c>
      <c r="Z65" s="66">
        <f t="shared" si="22"/>
        <v>6.9599999999999998E-5</v>
      </c>
      <c r="AA65" s="35">
        <v>25</v>
      </c>
      <c r="AB65" s="41">
        <f t="shared" si="13"/>
        <v>0</v>
      </c>
      <c r="AC65" s="41">
        <f t="shared" si="14"/>
        <v>0</v>
      </c>
      <c r="AD65" s="41">
        <f t="shared" si="30"/>
        <v>3.3599999999999997E-5</v>
      </c>
      <c r="AE65" s="35">
        <v>25</v>
      </c>
      <c r="AF65" s="105" t="s">
        <v>51</v>
      </c>
      <c r="AG65" s="11">
        <f t="shared" si="15"/>
        <v>0</v>
      </c>
      <c r="AH65" s="11">
        <f t="shared" si="16"/>
        <v>0</v>
      </c>
      <c r="AI65" s="11">
        <f t="shared" si="17"/>
        <v>0</v>
      </c>
      <c r="AJ65" s="11">
        <f t="shared" si="31"/>
        <v>0</v>
      </c>
      <c r="AK65" s="12">
        <f t="shared" si="18"/>
        <v>0</v>
      </c>
      <c r="AL65" s="11">
        <f t="shared" si="19"/>
        <v>9.9999999999999995E-7</v>
      </c>
      <c r="AM65" s="8">
        <f t="shared" si="20"/>
        <v>25</v>
      </c>
      <c r="AN65" s="1" t="s">
        <v>51</v>
      </c>
    </row>
    <row r="66" spans="1:40" hidden="1" x14ac:dyDescent="0.2">
      <c r="A66" s="306" t="s">
        <v>147</v>
      </c>
      <c r="B66" s="39">
        <v>26</v>
      </c>
      <c r="C66" s="52">
        <f>Data_Inputs!E54</f>
        <v>40118</v>
      </c>
      <c r="D66" s="75" t="s">
        <v>9</v>
      </c>
      <c r="E66" s="52">
        <f>Data_Inputs!F54</f>
        <v>40147</v>
      </c>
      <c r="F66" s="54">
        <f>IF(Data_Inputs!G54="",0,Data_Inputs!G54)</f>
        <v>0</v>
      </c>
      <c r="G66" s="54">
        <f>IF(Data_Inputs!H54="",0,Data_Inputs!H54)</f>
        <v>0</v>
      </c>
      <c r="H66" s="54">
        <f t="shared" si="6"/>
        <v>0</v>
      </c>
      <c r="I66" s="67">
        <f t="shared" si="7"/>
        <v>0</v>
      </c>
      <c r="J66" s="65"/>
      <c r="K66" s="67">
        <f t="shared" si="8"/>
        <v>0</v>
      </c>
      <c r="L66" s="67">
        <f t="shared" si="23"/>
        <v>0</v>
      </c>
      <c r="M66" s="148">
        <f t="shared" si="24"/>
        <v>0</v>
      </c>
      <c r="N66" s="11">
        <f t="shared" si="25"/>
        <v>0</v>
      </c>
      <c r="O66" s="11">
        <f t="shared" si="26"/>
        <v>0</v>
      </c>
      <c r="P66" s="11">
        <f t="shared" si="27"/>
        <v>0</v>
      </c>
      <c r="Q66" s="11">
        <f t="shared" si="9"/>
        <v>0</v>
      </c>
      <c r="R66" s="140">
        <f t="shared" si="28"/>
        <v>3.3500000000000001E-5</v>
      </c>
      <c r="S66" s="67">
        <f t="shared" si="10"/>
        <v>3.3500000000000001E-5</v>
      </c>
      <c r="T66" s="67">
        <f t="shared" si="11"/>
        <v>3.3500000000000001E-5</v>
      </c>
      <c r="U66" s="91">
        <f t="shared" si="32"/>
        <v>26</v>
      </c>
      <c r="V66" s="54">
        <f t="shared" si="33"/>
        <v>0</v>
      </c>
      <c r="W66" s="54">
        <f t="shared" si="33"/>
        <v>0</v>
      </c>
      <c r="X66" s="41">
        <f t="shared" si="29"/>
        <v>3.3500000000000001E-5</v>
      </c>
      <c r="Y66" s="40">
        <f>MAX($R$41:R54,R90:R461)</f>
        <v>3.6000000000000001E-5</v>
      </c>
      <c r="Z66" s="66">
        <f t="shared" si="22"/>
        <v>6.9500000000000009E-5</v>
      </c>
      <c r="AA66" s="35">
        <v>26</v>
      </c>
      <c r="AB66" s="41">
        <f t="shared" si="13"/>
        <v>0</v>
      </c>
      <c r="AC66" s="41">
        <f t="shared" si="14"/>
        <v>0</v>
      </c>
      <c r="AD66" s="41">
        <f t="shared" si="30"/>
        <v>3.3500000000000001E-5</v>
      </c>
      <c r="AE66" s="35">
        <v>26</v>
      </c>
      <c r="AF66" s="105" t="s">
        <v>51</v>
      </c>
      <c r="AG66" s="11">
        <f t="shared" si="15"/>
        <v>0</v>
      </c>
      <c r="AH66" s="11">
        <f t="shared" si="16"/>
        <v>0</v>
      </c>
      <c r="AI66" s="11">
        <f t="shared" si="17"/>
        <v>0</v>
      </c>
      <c r="AJ66" s="11">
        <f t="shared" si="31"/>
        <v>0</v>
      </c>
      <c r="AK66" s="12">
        <f t="shared" si="18"/>
        <v>0</v>
      </c>
      <c r="AL66" s="11">
        <f t="shared" si="19"/>
        <v>8.9999999999999996E-7</v>
      </c>
      <c r="AM66" s="8">
        <f t="shared" si="20"/>
        <v>26</v>
      </c>
      <c r="AN66" s="1" t="s">
        <v>51</v>
      </c>
    </row>
    <row r="67" spans="1:40" hidden="1" x14ac:dyDescent="0.2">
      <c r="A67" s="306" t="s">
        <v>147</v>
      </c>
      <c r="B67" s="39">
        <v>27</v>
      </c>
      <c r="C67" s="52">
        <f>Data_Inputs!E55</f>
        <v>40087</v>
      </c>
      <c r="D67" s="75" t="s">
        <v>9</v>
      </c>
      <c r="E67" s="52">
        <f>Data_Inputs!F55</f>
        <v>40117</v>
      </c>
      <c r="F67" s="54">
        <f>IF(Data_Inputs!G55="",0,Data_Inputs!G55)</f>
        <v>0</v>
      </c>
      <c r="G67" s="54">
        <f>IF(Data_Inputs!H55="",0,Data_Inputs!H55)</f>
        <v>0</v>
      </c>
      <c r="H67" s="54">
        <f t="shared" si="6"/>
        <v>0</v>
      </c>
      <c r="I67" s="67">
        <f t="shared" si="7"/>
        <v>0</v>
      </c>
      <c r="J67" s="65"/>
      <c r="K67" s="67">
        <f t="shared" si="8"/>
        <v>0</v>
      </c>
      <c r="L67" s="67">
        <f t="shared" si="23"/>
        <v>0</v>
      </c>
      <c r="M67" s="148">
        <f t="shared" si="24"/>
        <v>0</v>
      </c>
      <c r="N67" s="11">
        <f t="shared" si="25"/>
        <v>0</v>
      </c>
      <c r="O67" s="11">
        <f t="shared" si="26"/>
        <v>0</v>
      </c>
      <c r="P67" s="11">
        <f t="shared" si="27"/>
        <v>0</v>
      </c>
      <c r="Q67" s="11">
        <f t="shared" si="9"/>
        <v>0</v>
      </c>
      <c r="R67" s="140">
        <f t="shared" si="28"/>
        <v>3.3399999999999999E-5</v>
      </c>
      <c r="S67" s="67">
        <f t="shared" si="10"/>
        <v>3.3399999999999999E-5</v>
      </c>
      <c r="T67" s="67">
        <f t="shared" si="11"/>
        <v>3.3399999999999999E-5</v>
      </c>
      <c r="U67" s="91">
        <f t="shared" si="32"/>
        <v>27</v>
      </c>
      <c r="V67" s="54">
        <f t="shared" si="33"/>
        <v>0</v>
      </c>
      <c r="W67" s="54">
        <f t="shared" si="33"/>
        <v>0</v>
      </c>
      <c r="X67" s="41">
        <f t="shared" si="29"/>
        <v>3.3399999999999999E-5</v>
      </c>
      <c r="Y67" s="40">
        <f>MAX($R$41:R55,R91:R462)</f>
        <v>3.6000000000000001E-5</v>
      </c>
      <c r="Z67" s="66">
        <f t="shared" si="22"/>
        <v>6.9400000000000006E-5</v>
      </c>
      <c r="AA67" s="35">
        <v>27</v>
      </c>
      <c r="AB67" s="41">
        <f t="shared" si="13"/>
        <v>0</v>
      </c>
      <c r="AC67" s="41">
        <f t="shared" si="14"/>
        <v>0</v>
      </c>
      <c r="AD67" s="41">
        <f t="shared" si="30"/>
        <v>3.3399999999999999E-5</v>
      </c>
      <c r="AE67" s="35">
        <v>27</v>
      </c>
      <c r="AF67" s="105" t="s">
        <v>51</v>
      </c>
      <c r="AG67" s="11">
        <f t="shared" si="15"/>
        <v>0</v>
      </c>
      <c r="AH67" s="11">
        <f t="shared" si="16"/>
        <v>0</v>
      </c>
      <c r="AI67" s="11">
        <f t="shared" si="17"/>
        <v>0</v>
      </c>
      <c r="AJ67" s="11">
        <f t="shared" si="31"/>
        <v>0</v>
      </c>
      <c r="AK67" s="12">
        <f t="shared" si="18"/>
        <v>0</v>
      </c>
      <c r="AL67" s="11">
        <f t="shared" si="19"/>
        <v>7.9999999999999996E-7</v>
      </c>
      <c r="AM67" s="8">
        <f t="shared" si="20"/>
        <v>27</v>
      </c>
      <c r="AN67" s="1" t="s">
        <v>51</v>
      </c>
    </row>
    <row r="68" spans="1:40" hidden="1" x14ac:dyDescent="0.2">
      <c r="A68" s="306" t="s">
        <v>147</v>
      </c>
      <c r="B68" s="39">
        <v>28</v>
      </c>
      <c r="C68" s="52">
        <f>Data_Inputs!E56</f>
        <v>40057</v>
      </c>
      <c r="D68" s="75" t="s">
        <v>9</v>
      </c>
      <c r="E68" s="52">
        <f>Data_Inputs!F56</f>
        <v>40086</v>
      </c>
      <c r="F68" s="54">
        <f>IF(Data_Inputs!G56="",0,Data_Inputs!G56)</f>
        <v>0</v>
      </c>
      <c r="G68" s="54">
        <f>IF(Data_Inputs!H56="",0,Data_Inputs!H56)</f>
        <v>0</v>
      </c>
      <c r="H68" s="54">
        <f t="shared" si="6"/>
        <v>0</v>
      </c>
      <c r="I68" s="67">
        <f t="shared" si="7"/>
        <v>0</v>
      </c>
      <c r="J68" s="65"/>
      <c r="K68" s="67">
        <f t="shared" si="8"/>
        <v>0</v>
      </c>
      <c r="L68" s="67">
        <f t="shared" si="23"/>
        <v>0</v>
      </c>
      <c r="M68" s="148">
        <f t="shared" si="24"/>
        <v>0</v>
      </c>
      <c r="N68" s="11">
        <f t="shared" si="25"/>
        <v>0</v>
      </c>
      <c r="O68" s="11">
        <f t="shared" si="26"/>
        <v>0</v>
      </c>
      <c r="P68" s="11">
        <f t="shared" si="27"/>
        <v>0</v>
      </c>
      <c r="Q68" s="11">
        <f t="shared" si="9"/>
        <v>0</v>
      </c>
      <c r="R68" s="140">
        <f t="shared" si="28"/>
        <v>3.3300000000000003E-5</v>
      </c>
      <c r="S68" s="67">
        <f t="shared" si="10"/>
        <v>3.3300000000000003E-5</v>
      </c>
      <c r="T68" s="67">
        <f t="shared" si="11"/>
        <v>3.3300000000000003E-5</v>
      </c>
      <c r="U68" s="91">
        <f t="shared" si="32"/>
        <v>28</v>
      </c>
      <c r="V68" s="54">
        <f t="shared" si="33"/>
        <v>0</v>
      </c>
      <c r="W68" s="54">
        <f t="shared" si="33"/>
        <v>0</v>
      </c>
      <c r="X68" s="41">
        <f t="shared" si="29"/>
        <v>3.3300000000000003E-5</v>
      </c>
      <c r="Y68" s="40">
        <f>MAX($R$41:R56,R92:R463)</f>
        <v>3.6000000000000001E-5</v>
      </c>
      <c r="Z68" s="66">
        <f t="shared" si="22"/>
        <v>6.9300000000000004E-5</v>
      </c>
      <c r="AA68" s="35">
        <v>28</v>
      </c>
      <c r="AB68" s="41">
        <f t="shared" si="13"/>
        <v>0</v>
      </c>
      <c r="AC68" s="41">
        <f t="shared" si="14"/>
        <v>0</v>
      </c>
      <c r="AD68" s="41">
        <f t="shared" si="30"/>
        <v>3.3300000000000003E-5</v>
      </c>
      <c r="AE68" s="35">
        <v>28</v>
      </c>
      <c r="AF68" s="105" t="s">
        <v>51</v>
      </c>
      <c r="AG68" s="11">
        <f t="shared" si="15"/>
        <v>0</v>
      </c>
      <c r="AH68" s="11">
        <f t="shared" si="16"/>
        <v>0</v>
      </c>
      <c r="AI68" s="11">
        <f t="shared" si="17"/>
        <v>0</v>
      </c>
      <c r="AJ68" s="11">
        <f t="shared" si="31"/>
        <v>0</v>
      </c>
      <c r="AK68" s="12">
        <f t="shared" si="18"/>
        <v>0</v>
      </c>
      <c r="AL68" s="11">
        <f t="shared" si="19"/>
        <v>6.9999999999999997E-7</v>
      </c>
      <c r="AM68" s="8">
        <f t="shared" si="20"/>
        <v>28</v>
      </c>
      <c r="AN68" s="1" t="s">
        <v>51</v>
      </c>
    </row>
    <row r="69" spans="1:40" hidden="1" x14ac:dyDescent="0.2">
      <c r="A69" s="306" t="s">
        <v>147</v>
      </c>
      <c r="B69" s="39">
        <v>29</v>
      </c>
      <c r="C69" s="52">
        <f>Data_Inputs!E57</f>
        <v>40026</v>
      </c>
      <c r="D69" s="75" t="s">
        <v>9</v>
      </c>
      <c r="E69" s="52">
        <f>Data_Inputs!F57</f>
        <v>40056</v>
      </c>
      <c r="F69" s="54">
        <f>IF(Data_Inputs!G57="",0,Data_Inputs!G57)</f>
        <v>0</v>
      </c>
      <c r="G69" s="54">
        <f>IF(Data_Inputs!H57="",0,Data_Inputs!H57)</f>
        <v>0</v>
      </c>
      <c r="H69" s="54">
        <f t="shared" si="6"/>
        <v>0</v>
      </c>
      <c r="I69" s="67">
        <f t="shared" si="7"/>
        <v>0</v>
      </c>
      <c r="J69" s="65"/>
      <c r="K69" s="67">
        <f t="shared" si="8"/>
        <v>0</v>
      </c>
      <c r="L69" s="67">
        <f t="shared" si="23"/>
        <v>0</v>
      </c>
      <c r="M69" s="148">
        <f t="shared" si="24"/>
        <v>0</v>
      </c>
      <c r="N69" s="11">
        <f t="shared" si="25"/>
        <v>0</v>
      </c>
      <c r="O69" s="11">
        <f t="shared" si="26"/>
        <v>0</v>
      </c>
      <c r="P69" s="11">
        <f t="shared" si="27"/>
        <v>0</v>
      </c>
      <c r="Q69" s="11">
        <f t="shared" si="9"/>
        <v>0</v>
      </c>
      <c r="R69" s="140">
        <f t="shared" si="28"/>
        <v>3.3200000000000001E-5</v>
      </c>
      <c r="S69" s="67">
        <f t="shared" si="10"/>
        <v>3.3200000000000001E-5</v>
      </c>
      <c r="T69" s="67">
        <f t="shared" si="11"/>
        <v>3.3200000000000001E-5</v>
      </c>
      <c r="U69" s="91">
        <f t="shared" si="32"/>
        <v>29</v>
      </c>
      <c r="V69" s="54">
        <f t="shared" si="33"/>
        <v>0</v>
      </c>
      <c r="W69" s="54">
        <f t="shared" si="33"/>
        <v>0</v>
      </c>
      <c r="X69" s="41">
        <f t="shared" si="29"/>
        <v>3.3200000000000001E-5</v>
      </c>
      <c r="Y69" s="40">
        <f>MAX($R$41:R57,R93:R464)</f>
        <v>3.6000000000000001E-5</v>
      </c>
      <c r="Z69" s="66">
        <f t="shared" si="22"/>
        <v>6.9200000000000002E-5</v>
      </c>
      <c r="AA69" s="35">
        <v>29</v>
      </c>
      <c r="AB69" s="41">
        <f t="shared" si="13"/>
        <v>0</v>
      </c>
      <c r="AC69" s="41">
        <f t="shared" si="14"/>
        <v>0</v>
      </c>
      <c r="AD69" s="41">
        <f t="shared" si="30"/>
        <v>3.3200000000000001E-5</v>
      </c>
      <c r="AE69" s="35">
        <v>29</v>
      </c>
      <c r="AF69" s="105" t="s">
        <v>51</v>
      </c>
      <c r="AG69" s="11">
        <f t="shared" si="15"/>
        <v>0</v>
      </c>
      <c r="AH69" s="11">
        <f t="shared" si="16"/>
        <v>0</v>
      </c>
      <c r="AI69" s="11">
        <f t="shared" si="17"/>
        <v>0</v>
      </c>
      <c r="AJ69" s="11">
        <f t="shared" si="31"/>
        <v>0</v>
      </c>
      <c r="AK69" s="12">
        <f t="shared" si="18"/>
        <v>0</v>
      </c>
      <c r="AL69" s="11">
        <f t="shared" si="19"/>
        <v>5.9999999999999997E-7</v>
      </c>
      <c r="AM69" s="8">
        <f t="shared" si="20"/>
        <v>29</v>
      </c>
      <c r="AN69" s="1" t="s">
        <v>51</v>
      </c>
    </row>
    <row r="70" spans="1:40" hidden="1" x14ac:dyDescent="0.2">
      <c r="A70" s="306" t="s">
        <v>147</v>
      </c>
      <c r="B70" s="39">
        <v>30</v>
      </c>
      <c r="C70" s="52">
        <f>Data_Inputs!E58</f>
        <v>39995</v>
      </c>
      <c r="D70" s="75" t="s">
        <v>9</v>
      </c>
      <c r="E70" s="52">
        <f>Data_Inputs!F58</f>
        <v>40025</v>
      </c>
      <c r="F70" s="54">
        <f>IF(Data_Inputs!G58="",0,Data_Inputs!G58)</f>
        <v>0</v>
      </c>
      <c r="G70" s="54">
        <f>IF(Data_Inputs!H58="",0,Data_Inputs!H58)</f>
        <v>0</v>
      </c>
      <c r="H70" s="54">
        <f t="shared" si="6"/>
        <v>0</v>
      </c>
      <c r="I70" s="67">
        <f t="shared" si="7"/>
        <v>0</v>
      </c>
      <c r="J70" s="65"/>
      <c r="K70" s="67">
        <f t="shared" si="8"/>
        <v>0</v>
      </c>
      <c r="L70" s="67">
        <f t="shared" si="23"/>
        <v>0</v>
      </c>
      <c r="M70" s="148">
        <f t="shared" si="24"/>
        <v>0</v>
      </c>
      <c r="N70" s="11">
        <f t="shared" si="25"/>
        <v>0</v>
      </c>
      <c r="O70" s="11">
        <f t="shared" si="26"/>
        <v>0</v>
      </c>
      <c r="P70" s="11">
        <f t="shared" si="27"/>
        <v>0</v>
      </c>
      <c r="Q70" s="11">
        <f t="shared" si="9"/>
        <v>0</v>
      </c>
      <c r="R70" s="140">
        <f t="shared" si="28"/>
        <v>3.3099999999999998E-5</v>
      </c>
      <c r="S70" s="67">
        <f t="shared" si="10"/>
        <v>3.3099999999999998E-5</v>
      </c>
      <c r="T70" s="67">
        <f t="shared" si="11"/>
        <v>3.3099999999999998E-5</v>
      </c>
      <c r="U70" s="91">
        <f t="shared" si="32"/>
        <v>30</v>
      </c>
      <c r="V70" s="54">
        <f t="shared" si="33"/>
        <v>0</v>
      </c>
      <c r="W70" s="54">
        <f t="shared" si="33"/>
        <v>0</v>
      </c>
      <c r="X70" s="41">
        <f t="shared" si="29"/>
        <v>3.3099999999999998E-5</v>
      </c>
      <c r="Y70" s="40">
        <f>MAX($R$41:R58,R94:R465)</f>
        <v>3.6000000000000001E-5</v>
      </c>
      <c r="Z70" s="66">
        <f t="shared" si="22"/>
        <v>6.9099999999999999E-5</v>
      </c>
      <c r="AA70" s="35">
        <v>30</v>
      </c>
      <c r="AB70" s="41">
        <f t="shared" si="13"/>
        <v>0</v>
      </c>
      <c r="AC70" s="41">
        <f t="shared" si="14"/>
        <v>0</v>
      </c>
      <c r="AD70" s="41">
        <f t="shared" si="30"/>
        <v>3.3099999999999998E-5</v>
      </c>
      <c r="AE70" s="35">
        <v>30</v>
      </c>
      <c r="AF70" s="105" t="s">
        <v>51</v>
      </c>
      <c r="AG70" s="11">
        <f t="shared" si="15"/>
        <v>0</v>
      </c>
      <c r="AH70" s="11">
        <f t="shared" si="16"/>
        <v>0</v>
      </c>
      <c r="AI70" s="11">
        <f t="shared" si="17"/>
        <v>0</v>
      </c>
      <c r="AJ70" s="11">
        <f t="shared" si="31"/>
        <v>0</v>
      </c>
      <c r="AK70" s="12">
        <f t="shared" si="18"/>
        <v>0</v>
      </c>
      <c r="AL70" s="11">
        <f t="shared" si="19"/>
        <v>4.9999999999999998E-7</v>
      </c>
      <c r="AM70" s="8">
        <f t="shared" si="20"/>
        <v>30</v>
      </c>
      <c r="AN70" s="1" t="s">
        <v>51</v>
      </c>
    </row>
    <row r="71" spans="1:40" hidden="1" x14ac:dyDescent="0.2">
      <c r="A71" s="306" t="s">
        <v>147</v>
      </c>
      <c r="B71" s="39">
        <v>31</v>
      </c>
      <c r="C71" s="52">
        <f>Data_Inputs!E59</f>
        <v>39965</v>
      </c>
      <c r="D71" s="75" t="s">
        <v>9</v>
      </c>
      <c r="E71" s="52">
        <f>Data_Inputs!F59</f>
        <v>39994</v>
      </c>
      <c r="F71" s="54">
        <f>IF(Data_Inputs!G59="",0,Data_Inputs!G59)</f>
        <v>0</v>
      </c>
      <c r="G71" s="54">
        <f>IF(Data_Inputs!H59="",0,Data_Inputs!H59)</f>
        <v>0</v>
      </c>
      <c r="H71" s="54">
        <f t="shared" si="6"/>
        <v>0</v>
      </c>
      <c r="I71" s="67">
        <f t="shared" si="7"/>
        <v>0</v>
      </c>
      <c r="J71" s="65"/>
      <c r="K71" s="67">
        <f t="shared" si="8"/>
        <v>0</v>
      </c>
      <c r="L71" s="67">
        <f t="shared" si="23"/>
        <v>0</v>
      </c>
      <c r="M71" s="148">
        <f t="shared" si="24"/>
        <v>0</v>
      </c>
      <c r="N71" s="11">
        <f t="shared" si="25"/>
        <v>0</v>
      </c>
      <c r="O71" s="11">
        <f t="shared" si="26"/>
        <v>0</v>
      </c>
      <c r="P71" s="11">
        <f t="shared" si="27"/>
        <v>0</v>
      </c>
      <c r="Q71" s="11">
        <f t="shared" si="9"/>
        <v>0</v>
      </c>
      <c r="R71" s="140">
        <f t="shared" si="28"/>
        <v>3.3000000000000003E-5</v>
      </c>
      <c r="S71" s="67">
        <f t="shared" si="10"/>
        <v>3.3000000000000003E-5</v>
      </c>
      <c r="T71" s="67">
        <f t="shared" si="11"/>
        <v>3.3000000000000003E-5</v>
      </c>
      <c r="U71" s="91">
        <f t="shared" si="32"/>
        <v>31</v>
      </c>
      <c r="V71" s="54">
        <f t="shared" si="33"/>
        <v>0</v>
      </c>
      <c r="W71" s="54">
        <f t="shared" si="33"/>
        <v>0</v>
      </c>
      <c r="X71" s="41">
        <f t="shared" si="29"/>
        <v>3.3000000000000003E-5</v>
      </c>
      <c r="Y71" s="40">
        <f>MAX($R$41:R59,R95:R466)</f>
        <v>3.6000000000000001E-5</v>
      </c>
      <c r="Z71" s="66">
        <f t="shared" si="22"/>
        <v>6.8999999999999997E-5</v>
      </c>
      <c r="AA71" s="35">
        <v>31</v>
      </c>
      <c r="AB71" s="41">
        <f t="shared" si="13"/>
        <v>0</v>
      </c>
      <c r="AC71" s="41">
        <f t="shared" si="14"/>
        <v>0</v>
      </c>
      <c r="AD71" s="41">
        <f t="shared" si="30"/>
        <v>3.3000000000000003E-5</v>
      </c>
      <c r="AE71" s="35">
        <v>31</v>
      </c>
      <c r="AF71" s="105" t="s">
        <v>51</v>
      </c>
      <c r="AG71" s="11">
        <f t="shared" si="15"/>
        <v>0</v>
      </c>
      <c r="AH71" s="11">
        <f t="shared" si="16"/>
        <v>0</v>
      </c>
      <c r="AI71" s="11">
        <f t="shared" si="17"/>
        <v>0</v>
      </c>
      <c r="AJ71" s="11">
        <f t="shared" si="31"/>
        <v>0</v>
      </c>
      <c r="AK71" s="12">
        <f t="shared" si="18"/>
        <v>0</v>
      </c>
      <c r="AL71" s="11">
        <f t="shared" si="19"/>
        <v>3.9999999999999998E-7</v>
      </c>
      <c r="AM71" s="8">
        <f t="shared" si="20"/>
        <v>31</v>
      </c>
      <c r="AN71" s="1" t="s">
        <v>51</v>
      </c>
    </row>
    <row r="72" spans="1:40" hidden="1" x14ac:dyDescent="0.2">
      <c r="A72" s="306" t="s">
        <v>147</v>
      </c>
      <c r="B72" s="39">
        <v>32</v>
      </c>
      <c r="C72" s="52">
        <f>Data_Inputs!E60</f>
        <v>39934</v>
      </c>
      <c r="D72" s="75" t="s">
        <v>9</v>
      </c>
      <c r="E72" s="52">
        <f>Data_Inputs!F60</f>
        <v>39964</v>
      </c>
      <c r="F72" s="54">
        <f>IF(Data_Inputs!G60="",0,Data_Inputs!G60)</f>
        <v>0</v>
      </c>
      <c r="G72" s="54">
        <f>IF(Data_Inputs!H60="",0,Data_Inputs!H60)</f>
        <v>0</v>
      </c>
      <c r="H72" s="54">
        <f t="shared" si="6"/>
        <v>0</v>
      </c>
      <c r="I72" s="67">
        <f t="shared" si="7"/>
        <v>0</v>
      </c>
      <c r="J72" s="65"/>
      <c r="K72" s="67">
        <f t="shared" si="8"/>
        <v>0</v>
      </c>
      <c r="L72" s="67">
        <f t="shared" si="23"/>
        <v>0</v>
      </c>
      <c r="M72" s="148">
        <f t="shared" si="24"/>
        <v>0</v>
      </c>
      <c r="N72" s="11">
        <f t="shared" si="25"/>
        <v>0</v>
      </c>
      <c r="O72" s="11">
        <f t="shared" si="26"/>
        <v>0</v>
      </c>
      <c r="P72" s="11">
        <f t="shared" si="27"/>
        <v>0</v>
      </c>
      <c r="Q72" s="11">
        <f t="shared" si="9"/>
        <v>0</v>
      </c>
      <c r="R72" s="140">
        <f t="shared" si="28"/>
        <v>3.29E-5</v>
      </c>
      <c r="S72" s="67">
        <f t="shared" si="10"/>
        <v>3.29E-5</v>
      </c>
      <c r="T72" s="67">
        <f t="shared" si="11"/>
        <v>3.29E-5</v>
      </c>
      <c r="U72" s="91">
        <f t="shared" si="32"/>
        <v>32</v>
      </c>
      <c r="V72" s="54">
        <f t="shared" si="33"/>
        <v>0</v>
      </c>
      <c r="W72" s="54">
        <f t="shared" si="33"/>
        <v>0</v>
      </c>
      <c r="X72" s="41">
        <f t="shared" si="29"/>
        <v>3.29E-5</v>
      </c>
      <c r="Y72" s="40">
        <f>MAX($R$41:R60,R96:R467)</f>
        <v>3.6000000000000001E-5</v>
      </c>
      <c r="Z72" s="66">
        <f t="shared" si="22"/>
        <v>6.8899999999999994E-5</v>
      </c>
      <c r="AA72" s="35">
        <v>32</v>
      </c>
      <c r="AB72" s="41">
        <f t="shared" si="13"/>
        <v>0</v>
      </c>
      <c r="AC72" s="41">
        <f t="shared" si="14"/>
        <v>0</v>
      </c>
      <c r="AD72" s="41">
        <f t="shared" si="30"/>
        <v>3.29E-5</v>
      </c>
      <c r="AE72" s="35">
        <v>32</v>
      </c>
      <c r="AF72" s="105" t="s">
        <v>51</v>
      </c>
      <c r="AG72" s="11">
        <f t="shared" si="15"/>
        <v>0</v>
      </c>
      <c r="AH72" s="11">
        <f t="shared" si="16"/>
        <v>0</v>
      </c>
      <c r="AI72" s="11">
        <f t="shared" si="17"/>
        <v>0</v>
      </c>
      <c r="AJ72" s="11">
        <f t="shared" si="31"/>
        <v>0</v>
      </c>
      <c r="AK72" s="12">
        <f t="shared" si="18"/>
        <v>0</v>
      </c>
      <c r="AL72" s="11">
        <f t="shared" si="19"/>
        <v>2.9999999999999999E-7</v>
      </c>
      <c r="AM72" s="8">
        <f t="shared" si="20"/>
        <v>32</v>
      </c>
      <c r="AN72" s="1" t="s">
        <v>51</v>
      </c>
    </row>
    <row r="73" spans="1:40" hidden="1" x14ac:dyDescent="0.2">
      <c r="A73" s="306" t="s">
        <v>147</v>
      </c>
      <c r="B73" s="39">
        <v>33</v>
      </c>
      <c r="C73" s="52">
        <f>Data_Inputs!E61</f>
        <v>39904</v>
      </c>
      <c r="D73" s="75" t="s">
        <v>9</v>
      </c>
      <c r="E73" s="52">
        <f>Data_Inputs!F61</f>
        <v>39933</v>
      </c>
      <c r="F73" s="54">
        <f>IF(Data_Inputs!G61="",0,Data_Inputs!G61)</f>
        <v>0</v>
      </c>
      <c r="G73" s="54">
        <f>IF(Data_Inputs!H61="",0,Data_Inputs!H61)</f>
        <v>0</v>
      </c>
      <c r="H73" s="54">
        <f t="shared" si="6"/>
        <v>0</v>
      </c>
      <c r="I73" s="67">
        <f t="shared" si="7"/>
        <v>0</v>
      </c>
      <c r="J73" s="65"/>
      <c r="K73" s="67">
        <f t="shared" si="8"/>
        <v>0</v>
      </c>
      <c r="L73" s="67">
        <f t="shared" si="23"/>
        <v>0</v>
      </c>
      <c r="M73" s="148">
        <f t="shared" si="24"/>
        <v>0</v>
      </c>
      <c r="N73" s="11">
        <f t="shared" si="25"/>
        <v>0</v>
      </c>
      <c r="O73" s="11">
        <f t="shared" si="26"/>
        <v>0</v>
      </c>
      <c r="P73" s="11">
        <f t="shared" si="27"/>
        <v>0</v>
      </c>
      <c r="Q73" s="11">
        <f t="shared" si="9"/>
        <v>0</v>
      </c>
      <c r="R73" s="140">
        <f t="shared" si="28"/>
        <v>3.2799999999999998E-5</v>
      </c>
      <c r="S73" s="67">
        <f t="shared" si="10"/>
        <v>3.2799999999999998E-5</v>
      </c>
      <c r="T73" s="67">
        <f t="shared" si="11"/>
        <v>3.2799999999999998E-5</v>
      </c>
      <c r="U73" s="91">
        <f t="shared" si="32"/>
        <v>33</v>
      </c>
      <c r="V73" s="54">
        <f t="shared" ref="V73:W80" si="34">SUM(F73:F96)</f>
        <v>0</v>
      </c>
      <c r="W73" s="54">
        <f t="shared" si="34"/>
        <v>0</v>
      </c>
      <c r="X73" s="41">
        <f t="shared" si="29"/>
        <v>3.2799999999999998E-5</v>
      </c>
      <c r="Y73" s="40">
        <f>MAX($R$41:R61,R97:R468)</f>
        <v>3.6000000000000001E-5</v>
      </c>
      <c r="Z73" s="66">
        <f t="shared" si="22"/>
        <v>6.8799999999999992E-5</v>
      </c>
      <c r="AA73" s="35">
        <v>33</v>
      </c>
      <c r="AB73" s="41">
        <f t="shared" si="13"/>
        <v>0</v>
      </c>
      <c r="AC73" s="41">
        <f t="shared" si="14"/>
        <v>0</v>
      </c>
      <c r="AD73" s="41">
        <f t="shared" si="30"/>
        <v>3.2799999999999998E-5</v>
      </c>
      <c r="AE73" s="35">
        <v>33</v>
      </c>
      <c r="AF73" s="105" t="s">
        <v>51</v>
      </c>
      <c r="AG73" s="11">
        <f t="shared" si="15"/>
        <v>0</v>
      </c>
      <c r="AH73" s="11">
        <f t="shared" si="16"/>
        <v>0</v>
      </c>
      <c r="AI73" s="11">
        <f t="shared" si="17"/>
        <v>0</v>
      </c>
      <c r="AJ73" s="11">
        <f t="shared" si="31"/>
        <v>0</v>
      </c>
      <c r="AK73" s="12">
        <f t="shared" si="18"/>
        <v>0</v>
      </c>
      <c r="AL73" s="11">
        <f t="shared" si="19"/>
        <v>1.9999999999999999E-7</v>
      </c>
      <c r="AM73" s="8">
        <f t="shared" si="20"/>
        <v>33</v>
      </c>
      <c r="AN73" s="1" t="s">
        <v>51</v>
      </c>
    </row>
    <row r="74" spans="1:40" hidden="1" x14ac:dyDescent="0.2">
      <c r="A74" s="306" t="s">
        <v>147</v>
      </c>
      <c r="B74" s="39">
        <v>34</v>
      </c>
      <c r="C74" s="52">
        <f>Data_Inputs!E62</f>
        <v>39873</v>
      </c>
      <c r="D74" s="75" t="s">
        <v>9</v>
      </c>
      <c r="E74" s="52">
        <f>Data_Inputs!F62</f>
        <v>39903</v>
      </c>
      <c r="F74" s="54">
        <f>IF(Data_Inputs!G62="",0,Data_Inputs!G62)</f>
        <v>0</v>
      </c>
      <c r="G74" s="54">
        <f>IF(Data_Inputs!H62="",0,Data_Inputs!H62)</f>
        <v>0</v>
      </c>
      <c r="H74" s="54">
        <f t="shared" si="6"/>
        <v>0</v>
      </c>
      <c r="I74" s="67">
        <f t="shared" si="7"/>
        <v>0</v>
      </c>
      <c r="J74" s="65"/>
      <c r="K74" s="67">
        <f t="shared" si="8"/>
        <v>0</v>
      </c>
      <c r="L74" s="67">
        <f t="shared" si="23"/>
        <v>0</v>
      </c>
      <c r="M74" s="148">
        <f t="shared" si="24"/>
        <v>0</v>
      </c>
      <c r="N74" s="11">
        <f t="shared" si="25"/>
        <v>0</v>
      </c>
      <c r="O74" s="11">
        <f t="shared" si="26"/>
        <v>0</v>
      </c>
      <c r="P74" s="11">
        <f t="shared" si="27"/>
        <v>0</v>
      </c>
      <c r="Q74" s="11">
        <f t="shared" si="9"/>
        <v>0</v>
      </c>
      <c r="R74" s="140">
        <f t="shared" si="28"/>
        <v>3.2700000000000002E-5</v>
      </c>
      <c r="S74" s="67">
        <f t="shared" si="10"/>
        <v>3.2700000000000002E-5</v>
      </c>
      <c r="T74" s="67">
        <f t="shared" si="11"/>
        <v>3.2700000000000002E-5</v>
      </c>
      <c r="U74" s="91">
        <f t="shared" si="32"/>
        <v>34</v>
      </c>
      <c r="V74" s="54">
        <f t="shared" si="34"/>
        <v>0</v>
      </c>
      <c r="W74" s="54">
        <f t="shared" si="34"/>
        <v>0</v>
      </c>
      <c r="X74" s="41">
        <f t="shared" si="29"/>
        <v>3.2700000000000002E-5</v>
      </c>
      <c r="Y74" s="40">
        <f>MAX($R$41:R62,R98:R469)</f>
        <v>3.6000000000000001E-5</v>
      </c>
      <c r="Z74" s="66">
        <f t="shared" si="22"/>
        <v>6.8700000000000003E-5</v>
      </c>
      <c r="AA74" s="35">
        <v>34</v>
      </c>
      <c r="AB74" s="41">
        <f t="shared" si="13"/>
        <v>0</v>
      </c>
      <c r="AC74" s="41">
        <f t="shared" si="14"/>
        <v>0</v>
      </c>
      <c r="AD74" s="41">
        <f t="shared" si="30"/>
        <v>3.2700000000000002E-5</v>
      </c>
      <c r="AE74" s="35">
        <v>34</v>
      </c>
      <c r="AF74" s="105" t="s">
        <v>51</v>
      </c>
      <c r="AG74" s="11">
        <f t="shared" si="15"/>
        <v>0</v>
      </c>
      <c r="AH74" s="11">
        <f t="shared" si="16"/>
        <v>0</v>
      </c>
      <c r="AI74" s="11">
        <f t="shared" si="17"/>
        <v>0</v>
      </c>
      <c r="AJ74" s="11">
        <f t="shared" si="31"/>
        <v>0</v>
      </c>
      <c r="AK74" s="12">
        <f t="shared" si="18"/>
        <v>0</v>
      </c>
      <c r="AL74" s="11">
        <f t="shared" si="19"/>
        <v>9.9999999999999995E-8</v>
      </c>
      <c r="AM74" s="8">
        <f t="shared" si="20"/>
        <v>34</v>
      </c>
      <c r="AN74" s="1" t="s">
        <v>51</v>
      </c>
    </row>
    <row r="75" spans="1:40" hidden="1" x14ac:dyDescent="0.2">
      <c r="A75" s="306" t="s">
        <v>147</v>
      </c>
      <c r="B75" s="39">
        <v>35</v>
      </c>
      <c r="C75" s="52">
        <f>Data_Inputs!E63</f>
        <v>39845</v>
      </c>
      <c r="D75" s="75" t="s">
        <v>9</v>
      </c>
      <c r="E75" s="52">
        <f>Data_Inputs!F63</f>
        <v>39872</v>
      </c>
      <c r="F75" s="54">
        <f>IF(Data_Inputs!G63="",0,Data_Inputs!G63)</f>
        <v>0</v>
      </c>
      <c r="G75" s="54">
        <f>IF(Data_Inputs!H63="",0,Data_Inputs!H63)</f>
        <v>0</v>
      </c>
      <c r="H75" s="54">
        <f t="shared" si="6"/>
        <v>0</v>
      </c>
      <c r="I75" s="67">
        <f t="shared" si="7"/>
        <v>0</v>
      </c>
      <c r="J75" s="65"/>
      <c r="K75" s="67">
        <f t="shared" si="8"/>
        <v>0</v>
      </c>
      <c r="L75" s="67">
        <f t="shared" si="23"/>
        <v>0</v>
      </c>
      <c r="M75" s="148">
        <f t="shared" si="24"/>
        <v>0</v>
      </c>
      <c r="N75" s="11">
        <f t="shared" si="25"/>
        <v>0</v>
      </c>
      <c r="O75" s="11">
        <f t="shared" si="26"/>
        <v>0</v>
      </c>
      <c r="P75" s="11">
        <f t="shared" si="27"/>
        <v>0</v>
      </c>
      <c r="Q75" s="11">
        <f t="shared" si="9"/>
        <v>0</v>
      </c>
      <c r="R75" s="140">
        <f t="shared" si="28"/>
        <v>3.26E-5</v>
      </c>
      <c r="S75" s="67">
        <f t="shared" si="10"/>
        <v>3.26E-5</v>
      </c>
      <c r="T75" s="67">
        <f t="shared" si="11"/>
        <v>3.26E-5</v>
      </c>
      <c r="U75" s="91">
        <f t="shared" si="32"/>
        <v>35</v>
      </c>
      <c r="V75" s="54">
        <f t="shared" si="34"/>
        <v>0</v>
      </c>
      <c r="W75" s="54">
        <f t="shared" si="34"/>
        <v>0</v>
      </c>
      <c r="X75" s="41">
        <f t="shared" si="29"/>
        <v>3.26E-5</v>
      </c>
      <c r="Y75" s="40">
        <f>MAX($R$41:R63,R99:R470)</f>
        <v>3.6000000000000001E-5</v>
      </c>
      <c r="Z75" s="66">
        <f t="shared" si="22"/>
        <v>6.86E-5</v>
      </c>
      <c r="AA75" s="35">
        <v>35</v>
      </c>
      <c r="AB75" s="41">
        <f t="shared" si="13"/>
        <v>0</v>
      </c>
      <c r="AC75" s="41">
        <f t="shared" si="14"/>
        <v>0</v>
      </c>
      <c r="AD75" s="41">
        <f t="shared" si="30"/>
        <v>3.26E-5</v>
      </c>
      <c r="AE75" s="35">
        <v>35</v>
      </c>
      <c r="AF75" s="105" t="s">
        <v>51</v>
      </c>
      <c r="AG75" s="11">
        <f t="shared" si="15"/>
        <v>0</v>
      </c>
      <c r="AH75" s="11">
        <f t="shared" si="16"/>
        <v>0</v>
      </c>
      <c r="AI75" s="11">
        <f t="shared" si="17"/>
        <v>0</v>
      </c>
      <c r="AJ75" s="11">
        <f t="shared" si="31"/>
        <v>0</v>
      </c>
      <c r="AK75" s="12">
        <f t="shared" si="18"/>
        <v>0</v>
      </c>
      <c r="AL75" s="11">
        <f t="shared" si="19"/>
        <v>0</v>
      </c>
      <c r="AM75" s="8">
        <f t="shared" si="20"/>
        <v>35</v>
      </c>
      <c r="AN75" s="1" t="s">
        <v>51</v>
      </c>
    </row>
    <row r="76" spans="1:40" ht="13.5" hidden="1" thickBot="1" x14ac:dyDescent="0.25">
      <c r="A76" s="306" t="s">
        <v>147</v>
      </c>
      <c r="B76" s="39">
        <v>36</v>
      </c>
      <c r="C76" s="52">
        <f>Data_Inputs!E64</f>
        <v>39814</v>
      </c>
      <c r="D76" s="75" t="s">
        <v>9</v>
      </c>
      <c r="E76" s="52">
        <f>Data_Inputs!F64</f>
        <v>39844</v>
      </c>
      <c r="F76" s="54">
        <f>IF(Data_Inputs!G64="",0,Data_Inputs!G64)</f>
        <v>0</v>
      </c>
      <c r="G76" s="54">
        <f>IF(Data_Inputs!H64="",0,Data_Inputs!H64)</f>
        <v>0</v>
      </c>
      <c r="H76" s="54">
        <f t="shared" si="6"/>
        <v>0</v>
      </c>
      <c r="I76" s="67">
        <f t="shared" si="7"/>
        <v>0</v>
      </c>
      <c r="J76" s="65"/>
      <c r="K76" s="67">
        <f t="shared" si="8"/>
        <v>0</v>
      </c>
      <c r="L76" s="67">
        <f t="shared" si="23"/>
        <v>0</v>
      </c>
      <c r="M76" s="148">
        <f t="shared" si="24"/>
        <v>0</v>
      </c>
      <c r="N76" s="11">
        <f t="shared" si="25"/>
        <v>0</v>
      </c>
      <c r="O76" s="11">
        <f t="shared" si="26"/>
        <v>0</v>
      </c>
      <c r="P76" s="11">
        <f t="shared" si="27"/>
        <v>0</v>
      </c>
      <c r="Q76" s="11">
        <f t="shared" si="9"/>
        <v>0</v>
      </c>
      <c r="R76" s="140">
        <f t="shared" si="28"/>
        <v>3.2499999999999997E-5</v>
      </c>
      <c r="S76" s="67">
        <f t="shared" si="10"/>
        <v>3.2499999999999997E-5</v>
      </c>
      <c r="T76" s="67">
        <f t="shared" si="11"/>
        <v>3.2499999999999997E-5</v>
      </c>
      <c r="U76" s="91">
        <f t="shared" si="32"/>
        <v>36</v>
      </c>
      <c r="V76" s="54">
        <f t="shared" si="34"/>
        <v>0</v>
      </c>
      <c r="W76" s="54">
        <f t="shared" si="34"/>
        <v>0</v>
      </c>
      <c r="X76" s="41">
        <f t="shared" si="29"/>
        <v>3.2499999999999997E-5</v>
      </c>
      <c r="Y76" s="40">
        <f>MAX($R$41:R64,R100:R471)</f>
        <v>3.6000000000000001E-5</v>
      </c>
      <c r="Z76" s="66">
        <f t="shared" si="22"/>
        <v>6.8499999999999998E-5</v>
      </c>
      <c r="AA76" s="35">
        <v>36</v>
      </c>
      <c r="AB76" s="41">
        <f t="shared" si="13"/>
        <v>0</v>
      </c>
      <c r="AC76" s="41">
        <f t="shared" si="14"/>
        <v>0</v>
      </c>
      <c r="AD76" s="41">
        <f t="shared" si="30"/>
        <v>3.2499999999999997E-5</v>
      </c>
      <c r="AE76" s="35">
        <v>36</v>
      </c>
      <c r="AF76" s="105" t="s">
        <v>51</v>
      </c>
      <c r="AG76" s="55"/>
      <c r="AH76" s="55"/>
      <c r="AI76" s="55"/>
      <c r="AJ76" s="55"/>
      <c r="AK76" s="55"/>
      <c r="AL76" s="55"/>
      <c r="AM76" s="55"/>
      <c r="AN76" s="1" t="s">
        <v>51</v>
      </c>
    </row>
    <row r="77" spans="1:40" ht="13.5" hidden="1" thickTop="1" x14ac:dyDescent="0.2">
      <c r="A77" s="306" t="s">
        <v>147</v>
      </c>
      <c r="B77" s="39">
        <v>37</v>
      </c>
      <c r="C77" s="52">
        <f>Data_Inputs!E65</f>
        <v>39783</v>
      </c>
      <c r="D77" s="75" t="s">
        <v>9</v>
      </c>
      <c r="E77" s="52">
        <f>Data_Inputs!F65</f>
        <v>39813</v>
      </c>
      <c r="F77" s="54">
        <f>IF(Data_Inputs!G65="",0,Data_Inputs!G65)</f>
        <v>0</v>
      </c>
      <c r="G77" s="54">
        <f>IF(Data_Inputs!H65="",0,Data_Inputs!H65)</f>
        <v>0</v>
      </c>
      <c r="H77" s="54">
        <f t="shared" si="6"/>
        <v>0</v>
      </c>
      <c r="I77" s="67">
        <f t="shared" si="7"/>
        <v>0</v>
      </c>
      <c r="J77" s="65"/>
      <c r="K77" s="67">
        <f t="shared" si="8"/>
        <v>0</v>
      </c>
      <c r="L77" s="67">
        <f t="shared" si="23"/>
        <v>0</v>
      </c>
      <c r="M77" s="148">
        <f t="shared" si="24"/>
        <v>0</v>
      </c>
      <c r="N77" s="11">
        <f t="shared" si="25"/>
        <v>0</v>
      </c>
      <c r="O77" s="11">
        <f t="shared" si="26"/>
        <v>0</v>
      </c>
      <c r="P77" s="11">
        <f t="shared" si="27"/>
        <v>0</v>
      </c>
      <c r="Q77" s="11">
        <f t="shared" si="9"/>
        <v>0</v>
      </c>
      <c r="R77" s="140">
        <f t="shared" si="28"/>
        <v>3.2400000000000001E-5</v>
      </c>
      <c r="S77" s="67">
        <f t="shared" si="10"/>
        <v>3.2400000000000001E-5</v>
      </c>
      <c r="T77" s="67">
        <f t="shared" si="11"/>
        <v>3.2400000000000001E-5</v>
      </c>
      <c r="U77" s="91">
        <f t="shared" si="32"/>
        <v>37</v>
      </c>
      <c r="V77" s="54">
        <f t="shared" si="34"/>
        <v>0</v>
      </c>
      <c r="W77" s="54">
        <f t="shared" si="34"/>
        <v>0</v>
      </c>
      <c r="X77" s="41">
        <f t="shared" si="29"/>
        <v>3.2400000000000001E-5</v>
      </c>
      <c r="Y77" s="40">
        <f>MAX($R$41:R65,R101:R472)</f>
        <v>3.6000000000000001E-5</v>
      </c>
      <c r="Z77" s="66">
        <f t="shared" si="22"/>
        <v>6.8400000000000009E-5</v>
      </c>
      <c r="AA77" s="35">
        <v>37</v>
      </c>
      <c r="AB77" s="41">
        <f t="shared" si="13"/>
        <v>0</v>
      </c>
      <c r="AC77" s="41">
        <f t="shared" si="14"/>
        <v>0</v>
      </c>
      <c r="AD77" s="41">
        <f t="shared" si="30"/>
        <v>3.2400000000000001E-5</v>
      </c>
      <c r="AE77" s="35">
        <v>37</v>
      </c>
      <c r="AF77" s="105" t="s">
        <v>51</v>
      </c>
      <c r="AG77" s="8"/>
      <c r="AH77" s="8"/>
      <c r="AI77" s="8"/>
      <c r="AJ77" s="8"/>
      <c r="AK77" s="8"/>
      <c r="AL77" s="8" t="s">
        <v>11</v>
      </c>
      <c r="AM77" s="8" t="s">
        <v>11</v>
      </c>
      <c r="AN77" s="1" t="s">
        <v>51</v>
      </c>
    </row>
    <row r="78" spans="1:40" hidden="1" x14ac:dyDescent="0.2">
      <c r="A78" s="306" t="s">
        <v>147</v>
      </c>
      <c r="B78" s="39">
        <v>38</v>
      </c>
      <c r="C78" s="52">
        <f>Data_Inputs!E66</f>
        <v>39753</v>
      </c>
      <c r="D78" s="75" t="s">
        <v>9</v>
      </c>
      <c r="E78" s="52">
        <f>Data_Inputs!F66</f>
        <v>39782</v>
      </c>
      <c r="F78" s="54">
        <f>IF(Data_Inputs!G66="",0,Data_Inputs!G66)</f>
        <v>0</v>
      </c>
      <c r="G78" s="54">
        <f>IF(Data_Inputs!H66="",0,Data_Inputs!H66)</f>
        <v>0</v>
      </c>
      <c r="H78" s="54">
        <f t="shared" si="6"/>
        <v>0</v>
      </c>
      <c r="I78" s="67">
        <f t="shared" si="7"/>
        <v>0</v>
      </c>
      <c r="J78" s="65"/>
      <c r="K78" s="67">
        <f t="shared" si="8"/>
        <v>0</v>
      </c>
      <c r="L78" s="67">
        <f t="shared" si="23"/>
        <v>0</v>
      </c>
      <c r="M78" s="148">
        <f t="shared" si="24"/>
        <v>0</v>
      </c>
      <c r="N78" s="11">
        <f t="shared" si="25"/>
        <v>0</v>
      </c>
      <c r="O78" s="11">
        <f t="shared" si="26"/>
        <v>0</v>
      </c>
      <c r="P78" s="11">
        <f t="shared" si="27"/>
        <v>0</v>
      </c>
      <c r="Q78" s="11">
        <f t="shared" si="9"/>
        <v>0</v>
      </c>
      <c r="R78" s="140">
        <f t="shared" si="28"/>
        <v>3.2299999999999999E-5</v>
      </c>
      <c r="S78" s="67">
        <f t="shared" si="10"/>
        <v>3.2299999999999999E-5</v>
      </c>
      <c r="T78" s="67">
        <f t="shared" si="11"/>
        <v>3.2299999999999999E-5</v>
      </c>
      <c r="U78" s="91">
        <f t="shared" si="32"/>
        <v>38</v>
      </c>
      <c r="V78" s="54">
        <f t="shared" si="34"/>
        <v>0</v>
      </c>
      <c r="W78" s="54">
        <f t="shared" si="34"/>
        <v>0</v>
      </c>
      <c r="X78" s="41">
        <f t="shared" si="29"/>
        <v>3.2299999999999999E-5</v>
      </c>
      <c r="Y78" s="40">
        <f>MAX($R$41:R66,R102:R473)</f>
        <v>3.6000000000000001E-5</v>
      </c>
      <c r="Z78" s="66">
        <f t="shared" si="22"/>
        <v>6.8300000000000007E-5</v>
      </c>
      <c r="AA78" s="35">
        <v>38</v>
      </c>
      <c r="AB78" s="41">
        <f t="shared" si="13"/>
        <v>0</v>
      </c>
      <c r="AC78" s="41">
        <f t="shared" si="14"/>
        <v>0</v>
      </c>
      <c r="AD78" s="41">
        <f t="shared" si="30"/>
        <v>3.2299999999999999E-5</v>
      </c>
      <c r="AE78" s="35">
        <v>38</v>
      </c>
      <c r="AF78" s="105" t="s">
        <v>51</v>
      </c>
      <c r="AG78" s="1"/>
      <c r="AH78" s="1"/>
      <c r="AI78" s="1"/>
      <c r="AJ78" s="1"/>
      <c r="AK78" s="1"/>
      <c r="AL78" s="1"/>
      <c r="AM78" s="1"/>
      <c r="AN78" s="1" t="s">
        <v>51</v>
      </c>
    </row>
    <row r="79" spans="1:40" hidden="1" x14ac:dyDescent="0.2">
      <c r="A79" s="306" t="s">
        <v>147</v>
      </c>
      <c r="B79" s="39">
        <v>39</v>
      </c>
      <c r="C79" s="52">
        <f>Data_Inputs!E67</f>
        <v>39722</v>
      </c>
      <c r="D79" s="75" t="s">
        <v>9</v>
      </c>
      <c r="E79" s="52">
        <f>Data_Inputs!F67</f>
        <v>39752</v>
      </c>
      <c r="F79" s="54">
        <f>IF(Data_Inputs!G67="",0,Data_Inputs!G67)</f>
        <v>0</v>
      </c>
      <c r="G79" s="54">
        <f>IF(Data_Inputs!H67="",0,Data_Inputs!H67)</f>
        <v>0</v>
      </c>
      <c r="H79" s="54">
        <f t="shared" si="6"/>
        <v>0</v>
      </c>
      <c r="I79" s="67">
        <f t="shared" si="7"/>
        <v>0</v>
      </c>
      <c r="J79" s="65"/>
      <c r="K79" s="67">
        <f t="shared" si="8"/>
        <v>0</v>
      </c>
      <c r="L79" s="67">
        <f t="shared" si="23"/>
        <v>0</v>
      </c>
      <c r="M79" s="148">
        <f t="shared" si="24"/>
        <v>0</v>
      </c>
      <c r="N79" s="11">
        <f t="shared" si="25"/>
        <v>0</v>
      </c>
      <c r="O79" s="11">
        <f t="shared" si="26"/>
        <v>0</v>
      </c>
      <c r="P79" s="11">
        <f t="shared" si="27"/>
        <v>0</v>
      </c>
      <c r="Q79" s="11">
        <f t="shared" si="9"/>
        <v>0</v>
      </c>
      <c r="R79" s="140">
        <f t="shared" si="28"/>
        <v>3.2199999999999997E-5</v>
      </c>
      <c r="S79" s="67">
        <f t="shared" si="10"/>
        <v>3.2199999999999997E-5</v>
      </c>
      <c r="T79" s="67">
        <f t="shared" si="11"/>
        <v>3.2199999999999997E-5</v>
      </c>
      <c r="U79" s="91">
        <f t="shared" si="32"/>
        <v>39</v>
      </c>
      <c r="V79" s="54">
        <f t="shared" si="34"/>
        <v>0</v>
      </c>
      <c r="W79" s="54">
        <f t="shared" si="34"/>
        <v>0</v>
      </c>
      <c r="X79" s="41">
        <f t="shared" si="29"/>
        <v>3.2199999999999997E-5</v>
      </c>
      <c r="Y79" s="40">
        <f>MAX($R$41:R67,R103:R474)</f>
        <v>3.6000000000000001E-5</v>
      </c>
      <c r="Z79" s="66">
        <f t="shared" si="22"/>
        <v>6.8200000000000004E-5</v>
      </c>
      <c r="AA79" s="35">
        <v>39</v>
      </c>
      <c r="AB79" s="41">
        <f t="shared" si="13"/>
        <v>0</v>
      </c>
      <c r="AC79" s="41">
        <f t="shared" si="14"/>
        <v>0</v>
      </c>
      <c r="AD79" s="41">
        <f t="shared" si="30"/>
        <v>3.2199999999999997E-5</v>
      </c>
      <c r="AE79" s="35">
        <v>39</v>
      </c>
      <c r="AF79" s="105" t="s">
        <v>51</v>
      </c>
      <c r="AG79" s="1"/>
      <c r="AH79" s="1"/>
      <c r="AI79" s="1"/>
      <c r="AJ79" s="1"/>
      <c r="AK79" s="1"/>
      <c r="AL79" s="1"/>
      <c r="AM79" s="1"/>
      <c r="AN79" s="1" t="s">
        <v>51</v>
      </c>
    </row>
    <row r="80" spans="1:40" hidden="1" x14ac:dyDescent="0.2">
      <c r="A80" s="306" t="s">
        <v>147</v>
      </c>
      <c r="B80" s="39">
        <f>B79+1</f>
        <v>40</v>
      </c>
      <c r="C80" s="52">
        <f>Data_Inputs!E68</f>
        <v>39692</v>
      </c>
      <c r="D80" s="75" t="s">
        <v>9</v>
      </c>
      <c r="E80" s="52">
        <f>Data_Inputs!F68</f>
        <v>39721</v>
      </c>
      <c r="F80" s="54">
        <f>IF(Data_Inputs!G68="",0,Data_Inputs!G68)</f>
        <v>0</v>
      </c>
      <c r="G80" s="54">
        <f>IF(Data_Inputs!H68="",0,Data_Inputs!H68)</f>
        <v>0</v>
      </c>
      <c r="H80" s="54">
        <f t="shared" si="6"/>
        <v>0</v>
      </c>
      <c r="I80" s="67">
        <f t="shared" si="7"/>
        <v>0</v>
      </c>
      <c r="J80" s="65"/>
      <c r="K80" s="67">
        <f t="shared" si="8"/>
        <v>0</v>
      </c>
      <c r="L80" s="67">
        <f t="shared" si="23"/>
        <v>0</v>
      </c>
      <c r="M80" s="148">
        <f t="shared" si="24"/>
        <v>0</v>
      </c>
      <c r="N80" s="11">
        <f t="shared" si="25"/>
        <v>0</v>
      </c>
      <c r="O80" s="11">
        <f t="shared" si="26"/>
        <v>0</v>
      </c>
      <c r="P80" s="11">
        <f t="shared" si="27"/>
        <v>0</v>
      </c>
      <c r="Q80" s="11">
        <f t="shared" si="9"/>
        <v>0</v>
      </c>
      <c r="R80" s="140">
        <f t="shared" si="28"/>
        <v>3.2100000000000001E-5</v>
      </c>
      <c r="S80" s="67">
        <f t="shared" si="10"/>
        <v>3.2100000000000001E-5</v>
      </c>
      <c r="T80" s="67">
        <f t="shared" si="11"/>
        <v>3.2100000000000001E-5</v>
      </c>
      <c r="U80" s="91">
        <f t="shared" si="32"/>
        <v>40</v>
      </c>
      <c r="V80" s="54">
        <f t="shared" si="34"/>
        <v>0</v>
      </c>
      <c r="W80" s="54">
        <f t="shared" si="34"/>
        <v>0</v>
      </c>
      <c r="X80" s="41">
        <f t="shared" si="29"/>
        <v>3.2100000000000001E-5</v>
      </c>
      <c r="Y80" s="40">
        <f>MAX($R$41:R68,R104:R475)</f>
        <v>3.6000000000000001E-5</v>
      </c>
      <c r="Z80" s="66">
        <f t="shared" si="22"/>
        <v>6.8100000000000002E-5</v>
      </c>
      <c r="AA80" s="35">
        <v>40</v>
      </c>
      <c r="AB80" s="41">
        <f t="shared" si="13"/>
        <v>0</v>
      </c>
      <c r="AC80" s="41">
        <f t="shared" si="14"/>
        <v>0</v>
      </c>
      <c r="AD80" s="41">
        <f t="shared" si="30"/>
        <v>3.2100000000000001E-5</v>
      </c>
      <c r="AE80" s="35">
        <v>40</v>
      </c>
      <c r="AF80" s="105" t="s">
        <v>51</v>
      </c>
      <c r="AG80" s="1"/>
      <c r="AH80" s="1"/>
      <c r="AI80" s="1"/>
      <c r="AJ80" s="1"/>
      <c r="AK80" s="1"/>
      <c r="AL80" s="1"/>
      <c r="AM80" s="1"/>
      <c r="AN80" s="1" t="s">
        <v>51</v>
      </c>
    </row>
    <row r="81" spans="1:40" hidden="1" x14ac:dyDescent="0.2">
      <c r="A81" s="306" t="s">
        <v>147</v>
      </c>
      <c r="B81" s="39">
        <f t="shared" ref="B81:B144" si="35">B80+1</f>
        <v>41</v>
      </c>
      <c r="C81" s="52">
        <f>Data_Inputs!E69</f>
        <v>39661</v>
      </c>
      <c r="D81" s="75" t="s">
        <v>9</v>
      </c>
      <c r="E81" s="52">
        <f>Data_Inputs!F69</f>
        <v>39691</v>
      </c>
      <c r="F81" s="54">
        <f>IF(Data_Inputs!G69="",0,Data_Inputs!G69)</f>
        <v>0</v>
      </c>
      <c r="G81" s="54">
        <f>IF(Data_Inputs!H69="",0,Data_Inputs!H69)</f>
        <v>0</v>
      </c>
      <c r="H81" s="54">
        <f t="shared" ref="H81:H144" si="36">ROUND(F81+G81,2)</f>
        <v>0</v>
      </c>
      <c r="I81" s="67">
        <f t="shared" ref="I81:I144" si="37">SUM(F81:F92)</f>
        <v>0</v>
      </c>
      <c r="J81" s="65"/>
      <c r="K81" s="67">
        <f t="shared" ref="K81:K144" si="38">SUM(G81:G92)</f>
        <v>0</v>
      </c>
      <c r="L81" s="67">
        <f t="shared" ref="L81:L144" si="39">I81+K81</f>
        <v>0</v>
      </c>
      <c r="M81" s="148">
        <f t="shared" si="24"/>
        <v>0</v>
      </c>
      <c r="N81" s="11">
        <f t="shared" si="25"/>
        <v>0</v>
      </c>
      <c r="O81" s="11">
        <f t="shared" si="26"/>
        <v>0</v>
      </c>
      <c r="P81" s="11">
        <f t="shared" ref="P81:P144" si="40">ROUND(1.2*O81,2)</f>
        <v>0</v>
      </c>
      <c r="Q81" s="11">
        <f t="shared" ref="Q81:Q144" si="41">L81</f>
        <v>0</v>
      </c>
      <c r="R81" s="140">
        <f t="shared" si="28"/>
        <v>3.1999999999999999E-5</v>
      </c>
      <c r="S81" s="67">
        <f t="shared" ref="S81:S144" si="42">R81*IF(ABS($B81-$S$13)&lt;12,0,1)</f>
        <v>3.1999999999999999E-5</v>
      </c>
      <c r="T81" s="67">
        <f t="shared" ref="T81:T144" si="43">S81*IF(ABS($B81-$S$14)&lt;12,0,1)</f>
        <v>3.1999999999999999E-5</v>
      </c>
      <c r="U81" s="91">
        <f t="shared" si="32"/>
        <v>41</v>
      </c>
      <c r="V81" s="54">
        <f t="shared" ref="V81:V144" si="44">SUM(F81:F104)</f>
        <v>0</v>
      </c>
      <c r="W81" s="54">
        <f t="shared" ref="W81:W144" si="45">SUM(G81:G104)</f>
        <v>0</v>
      </c>
      <c r="X81" s="41">
        <f t="shared" si="29"/>
        <v>3.1999999999999999E-5</v>
      </c>
      <c r="Y81" s="40">
        <f>MAX($R$41:R69,R105:R476)</f>
        <v>3.6000000000000001E-5</v>
      </c>
      <c r="Z81" s="66">
        <f t="shared" si="22"/>
        <v>6.7999999999999999E-5</v>
      </c>
      <c r="AA81" s="35">
        <v>41</v>
      </c>
      <c r="AB81" s="41">
        <f t="shared" si="13"/>
        <v>0</v>
      </c>
      <c r="AC81" s="41">
        <f t="shared" si="14"/>
        <v>0</v>
      </c>
      <c r="AD81" s="41">
        <f t="shared" si="30"/>
        <v>3.1999999999999999E-5</v>
      </c>
      <c r="AE81" s="35">
        <v>41</v>
      </c>
      <c r="AF81" s="105" t="s">
        <v>51</v>
      </c>
      <c r="AG81" s="1"/>
      <c r="AH81" s="1"/>
      <c r="AI81" s="1"/>
      <c r="AJ81" s="1"/>
      <c r="AK81" s="1"/>
      <c r="AL81" s="1"/>
      <c r="AM81" s="1"/>
      <c r="AN81" s="1" t="s">
        <v>51</v>
      </c>
    </row>
    <row r="82" spans="1:40" hidden="1" x14ac:dyDescent="0.2">
      <c r="A82" s="306" t="s">
        <v>147</v>
      </c>
      <c r="B82" s="39">
        <f t="shared" si="35"/>
        <v>42</v>
      </c>
      <c r="C82" s="52">
        <f>Data_Inputs!E70</f>
        <v>39630</v>
      </c>
      <c r="D82" s="75" t="s">
        <v>9</v>
      </c>
      <c r="E82" s="52">
        <f>Data_Inputs!F70</f>
        <v>39660</v>
      </c>
      <c r="F82" s="54">
        <f>IF(Data_Inputs!G70="",0,Data_Inputs!G70)</f>
        <v>0</v>
      </c>
      <c r="G82" s="54">
        <f>IF(Data_Inputs!H70="",0,Data_Inputs!H70)</f>
        <v>0</v>
      </c>
      <c r="H82" s="54">
        <f t="shared" si="36"/>
        <v>0</v>
      </c>
      <c r="I82" s="67">
        <f t="shared" si="37"/>
        <v>0</v>
      </c>
      <c r="J82" s="65"/>
      <c r="K82" s="67">
        <f t="shared" si="38"/>
        <v>0</v>
      </c>
      <c r="L82" s="67">
        <f t="shared" si="39"/>
        <v>0</v>
      </c>
      <c r="M82" s="148">
        <f t="shared" si="24"/>
        <v>0</v>
      </c>
      <c r="N82" s="11">
        <f t="shared" si="25"/>
        <v>0</v>
      </c>
      <c r="O82" s="11">
        <f t="shared" si="26"/>
        <v>0</v>
      </c>
      <c r="P82" s="11">
        <f t="shared" si="40"/>
        <v>0</v>
      </c>
      <c r="Q82" s="11">
        <f t="shared" si="41"/>
        <v>0</v>
      </c>
      <c r="R82" s="140">
        <f t="shared" si="28"/>
        <v>3.1900000000000003E-5</v>
      </c>
      <c r="S82" s="67">
        <f t="shared" si="42"/>
        <v>3.1900000000000003E-5</v>
      </c>
      <c r="T82" s="67">
        <f t="shared" si="43"/>
        <v>3.1900000000000003E-5</v>
      </c>
      <c r="U82" s="91">
        <f t="shared" si="32"/>
        <v>42</v>
      </c>
      <c r="V82" s="54">
        <f t="shared" si="44"/>
        <v>0</v>
      </c>
      <c r="W82" s="54">
        <f t="shared" si="45"/>
        <v>0</v>
      </c>
      <c r="X82" s="41">
        <f t="shared" si="29"/>
        <v>3.1900000000000003E-5</v>
      </c>
      <c r="Y82" s="40">
        <f>MAX($R$41:R70,R106:R477)</f>
        <v>3.6000000000000001E-5</v>
      </c>
      <c r="Z82" s="66">
        <f t="shared" si="22"/>
        <v>6.7899999999999997E-5</v>
      </c>
      <c r="AA82" s="35">
        <v>42</v>
      </c>
      <c r="AB82" s="41">
        <f t="shared" si="13"/>
        <v>0</v>
      </c>
      <c r="AC82" s="41">
        <f t="shared" si="14"/>
        <v>0</v>
      </c>
      <c r="AD82" s="41">
        <f t="shared" si="30"/>
        <v>3.1900000000000003E-5</v>
      </c>
      <c r="AE82" s="35">
        <v>42</v>
      </c>
      <c r="AF82" s="105" t="s">
        <v>51</v>
      </c>
      <c r="AG82" s="1"/>
      <c r="AH82" s="1"/>
      <c r="AI82" s="1"/>
      <c r="AJ82" s="1"/>
      <c r="AK82" s="1"/>
      <c r="AL82" s="1"/>
      <c r="AM82" s="1"/>
      <c r="AN82" s="1" t="s">
        <v>51</v>
      </c>
    </row>
    <row r="83" spans="1:40" hidden="1" x14ac:dyDescent="0.2">
      <c r="A83" s="306" t="s">
        <v>147</v>
      </c>
      <c r="B83" s="39">
        <f t="shared" si="35"/>
        <v>43</v>
      </c>
      <c r="C83" s="52">
        <f>Data_Inputs!E71</f>
        <v>39600</v>
      </c>
      <c r="D83" s="75" t="s">
        <v>9</v>
      </c>
      <c r="E83" s="52">
        <f>Data_Inputs!F71</f>
        <v>39629</v>
      </c>
      <c r="F83" s="54">
        <f>IF(Data_Inputs!G71="",0,Data_Inputs!G71)</f>
        <v>0</v>
      </c>
      <c r="G83" s="54">
        <f>IF(Data_Inputs!H71="",0,Data_Inputs!H71)</f>
        <v>0</v>
      </c>
      <c r="H83" s="54">
        <f t="shared" si="36"/>
        <v>0</v>
      </c>
      <c r="I83" s="67">
        <f t="shared" si="37"/>
        <v>0</v>
      </c>
      <c r="J83" s="65"/>
      <c r="K83" s="67">
        <f t="shared" si="38"/>
        <v>0</v>
      </c>
      <c r="L83" s="67">
        <f t="shared" si="39"/>
        <v>0</v>
      </c>
      <c r="M83" s="148">
        <f t="shared" si="24"/>
        <v>0</v>
      </c>
      <c r="N83" s="11">
        <f t="shared" si="25"/>
        <v>0</v>
      </c>
      <c r="O83" s="11">
        <f t="shared" si="26"/>
        <v>0</v>
      </c>
      <c r="P83" s="11">
        <f t="shared" si="40"/>
        <v>0</v>
      </c>
      <c r="Q83" s="11">
        <f t="shared" si="41"/>
        <v>0</v>
      </c>
      <c r="R83" s="140">
        <f t="shared" si="28"/>
        <v>3.18E-5</v>
      </c>
      <c r="S83" s="67">
        <f t="shared" si="42"/>
        <v>3.18E-5</v>
      </c>
      <c r="T83" s="67">
        <f t="shared" si="43"/>
        <v>3.18E-5</v>
      </c>
      <c r="U83" s="91">
        <f t="shared" si="32"/>
        <v>43</v>
      </c>
      <c r="V83" s="54">
        <f t="shared" si="44"/>
        <v>0</v>
      </c>
      <c r="W83" s="54">
        <f t="shared" si="45"/>
        <v>0</v>
      </c>
      <c r="X83" s="41">
        <f t="shared" si="29"/>
        <v>3.18E-5</v>
      </c>
      <c r="Y83" s="40">
        <f>MAX($R$41:R71,R107:R478)</f>
        <v>3.6000000000000001E-5</v>
      </c>
      <c r="Z83" s="66">
        <f t="shared" si="22"/>
        <v>6.7799999999999995E-5</v>
      </c>
      <c r="AA83" s="35">
        <v>43</v>
      </c>
      <c r="AB83" s="41">
        <f t="shared" si="13"/>
        <v>0</v>
      </c>
      <c r="AC83" s="41">
        <f t="shared" si="14"/>
        <v>0</v>
      </c>
      <c r="AD83" s="41">
        <f t="shared" si="30"/>
        <v>3.18E-5</v>
      </c>
      <c r="AE83" s="35">
        <v>43</v>
      </c>
      <c r="AF83" s="105" t="s">
        <v>51</v>
      </c>
      <c r="AG83" s="1"/>
      <c r="AH83" s="1"/>
      <c r="AI83" s="1"/>
      <c r="AJ83" s="1"/>
      <c r="AK83" s="1"/>
      <c r="AL83" s="1"/>
      <c r="AM83" s="1"/>
      <c r="AN83" s="1" t="s">
        <v>51</v>
      </c>
    </row>
    <row r="84" spans="1:40" hidden="1" x14ac:dyDescent="0.2">
      <c r="A84" s="306" t="s">
        <v>147</v>
      </c>
      <c r="B84" s="39">
        <f t="shared" si="35"/>
        <v>44</v>
      </c>
      <c r="C84" s="52">
        <f>Data_Inputs!E72</f>
        <v>39569</v>
      </c>
      <c r="D84" s="75" t="s">
        <v>9</v>
      </c>
      <c r="E84" s="52">
        <f>Data_Inputs!F72</f>
        <v>39599</v>
      </c>
      <c r="F84" s="54">
        <f>IF(Data_Inputs!G72="",0,Data_Inputs!G72)</f>
        <v>0</v>
      </c>
      <c r="G84" s="54">
        <f>IF(Data_Inputs!H72="",0,Data_Inputs!H72)</f>
        <v>0</v>
      </c>
      <c r="H84" s="54">
        <f t="shared" si="36"/>
        <v>0</v>
      </c>
      <c r="I84" s="67">
        <f t="shared" si="37"/>
        <v>0</v>
      </c>
      <c r="J84" s="65"/>
      <c r="K84" s="67">
        <f t="shared" si="38"/>
        <v>0</v>
      </c>
      <c r="L84" s="67">
        <f t="shared" si="39"/>
        <v>0</v>
      </c>
      <c r="M84" s="148">
        <f t="shared" si="24"/>
        <v>0</v>
      </c>
      <c r="N84" s="11">
        <f t="shared" si="25"/>
        <v>0</v>
      </c>
      <c r="O84" s="11">
        <f t="shared" si="26"/>
        <v>0</v>
      </c>
      <c r="P84" s="11">
        <f t="shared" si="40"/>
        <v>0</v>
      </c>
      <c r="Q84" s="11">
        <f t="shared" si="41"/>
        <v>0</v>
      </c>
      <c r="R84" s="140">
        <f t="shared" si="28"/>
        <v>3.1699999999999998E-5</v>
      </c>
      <c r="S84" s="67">
        <f t="shared" si="42"/>
        <v>3.1699999999999998E-5</v>
      </c>
      <c r="T84" s="67">
        <f t="shared" si="43"/>
        <v>3.1699999999999998E-5</v>
      </c>
      <c r="U84" s="91">
        <f t="shared" si="32"/>
        <v>44</v>
      </c>
      <c r="V84" s="54">
        <f t="shared" si="44"/>
        <v>0</v>
      </c>
      <c r="W84" s="54">
        <f t="shared" si="45"/>
        <v>0</v>
      </c>
      <c r="X84" s="41">
        <f t="shared" si="29"/>
        <v>3.1699999999999998E-5</v>
      </c>
      <c r="Y84" s="40">
        <f>MAX($R$41:R72,R108:R479)</f>
        <v>3.6000000000000001E-5</v>
      </c>
      <c r="Z84" s="66">
        <f t="shared" si="22"/>
        <v>6.7699999999999992E-5</v>
      </c>
      <c r="AA84" s="35">
        <v>44</v>
      </c>
      <c r="AB84" s="41">
        <f t="shared" si="13"/>
        <v>0</v>
      </c>
      <c r="AC84" s="41">
        <f t="shared" si="14"/>
        <v>0</v>
      </c>
      <c r="AD84" s="41">
        <f t="shared" si="30"/>
        <v>3.1699999999999998E-5</v>
      </c>
      <c r="AE84" s="35">
        <v>44</v>
      </c>
      <c r="AF84" s="105" t="s">
        <v>51</v>
      </c>
      <c r="AG84" s="1"/>
      <c r="AH84" s="1"/>
      <c r="AI84" s="1"/>
      <c r="AJ84" s="1"/>
      <c r="AK84" s="1"/>
      <c r="AL84" s="1"/>
      <c r="AM84" s="1"/>
      <c r="AN84" s="1" t="s">
        <v>51</v>
      </c>
    </row>
    <row r="85" spans="1:40" hidden="1" x14ac:dyDescent="0.2">
      <c r="A85" s="306" t="s">
        <v>147</v>
      </c>
      <c r="B85" s="39">
        <f t="shared" si="35"/>
        <v>45</v>
      </c>
      <c r="C85" s="52">
        <f>Data_Inputs!E73</f>
        <v>39539</v>
      </c>
      <c r="D85" s="75" t="s">
        <v>9</v>
      </c>
      <c r="E85" s="52">
        <f>Data_Inputs!F73</f>
        <v>39568</v>
      </c>
      <c r="F85" s="54">
        <f>IF(Data_Inputs!G73="",0,Data_Inputs!G73)</f>
        <v>0</v>
      </c>
      <c r="G85" s="54">
        <f>IF(Data_Inputs!H73="",0,Data_Inputs!H73)</f>
        <v>0</v>
      </c>
      <c r="H85" s="54">
        <f t="shared" si="36"/>
        <v>0</v>
      </c>
      <c r="I85" s="67">
        <f t="shared" si="37"/>
        <v>0</v>
      </c>
      <c r="J85" s="65"/>
      <c r="K85" s="67">
        <f t="shared" si="38"/>
        <v>0</v>
      </c>
      <c r="L85" s="67">
        <f t="shared" si="39"/>
        <v>0</v>
      </c>
      <c r="M85" s="148">
        <f t="shared" si="24"/>
        <v>0</v>
      </c>
      <c r="N85" s="11">
        <f t="shared" si="25"/>
        <v>0</v>
      </c>
      <c r="O85" s="11">
        <f t="shared" si="26"/>
        <v>0</v>
      </c>
      <c r="P85" s="11">
        <f t="shared" si="40"/>
        <v>0</v>
      </c>
      <c r="Q85" s="11">
        <f t="shared" si="41"/>
        <v>0</v>
      </c>
      <c r="R85" s="140">
        <f t="shared" si="28"/>
        <v>3.1600000000000002E-5</v>
      </c>
      <c r="S85" s="67">
        <f t="shared" si="42"/>
        <v>3.1600000000000002E-5</v>
      </c>
      <c r="T85" s="67">
        <f t="shared" si="43"/>
        <v>3.1600000000000002E-5</v>
      </c>
      <c r="U85" s="91">
        <f t="shared" si="32"/>
        <v>45</v>
      </c>
      <c r="V85" s="54">
        <f t="shared" si="44"/>
        <v>0</v>
      </c>
      <c r="W85" s="54">
        <f t="shared" si="45"/>
        <v>0</v>
      </c>
      <c r="X85" s="41">
        <f t="shared" si="29"/>
        <v>3.1600000000000002E-5</v>
      </c>
      <c r="Y85" s="40">
        <f>MAX($R$41:R73,R109:R480)</f>
        <v>3.6000000000000001E-5</v>
      </c>
      <c r="Z85" s="66">
        <f t="shared" si="22"/>
        <v>6.7600000000000003E-5</v>
      </c>
      <c r="AA85" s="35">
        <v>45</v>
      </c>
      <c r="AB85" s="41">
        <f t="shared" si="13"/>
        <v>0</v>
      </c>
      <c r="AC85" s="41">
        <f t="shared" si="14"/>
        <v>0</v>
      </c>
      <c r="AD85" s="41">
        <f t="shared" si="30"/>
        <v>3.1600000000000002E-5</v>
      </c>
      <c r="AE85" s="35">
        <v>45</v>
      </c>
      <c r="AF85" s="105" t="s">
        <v>51</v>
      </c>
      <c r="AG85" s="1"/>
      <c r="AH85" s="1"/>
      <c r="AI85" s="1"/>
      <c r="AJ85" s="1"/>
      <c r="AK85" s="1"/>
      <c r="AL85" s="1"/>
      <c r="AM85" s="1"/>
      <c r="AN85" s="1" t="s">
        <v>51</v>
      </c>
    </row>
    <row r="86" spans="1:40" hidden="1" x14ac:dyDescent="0.2">
      <c r="A86" s="306" t="s">
        <v>147</v>
      </c>
      <c r="B86" s="39">
        <f t="shared" si="35"/>
        <v>46</v>
      </c>
      <c r="C86" s="52">
        <f>Data_Inputs!E74</f>
        <v>39508</v>
      </c>
      <c r="D86" s="75" t="s">
        <v>9</v>
      </c>
      <c r="E86" s="52">
        <f>Data_Inputs!F74</f>
        <v>39538</v>
      </c>
      <c r="F86" s="54">
        <f>IF(Data_Inputs!G74="",0,Data_Inputs!G74)</f>
        <v>0</v>
      </c>
      <c r="G86" s="54">
        <f>IF(Data_Inputs!H74="",0,Data_Inputs!H74)</f>
        <v>0</v>
      </c>
      <c r="H86" s="54">
        <f t="shared" si="36"/>
        <v>0</v>
      </c>
      <c r="I86" s="67">
        <f t="shared" si="37"/>
        <v>0</v>
      </c>
      <c r="J86" s="65"/>
      <c r="K86" s="67">
        <f t="shared" si="38"/>
        <v>0</v>
      </c>
      <c r="L86" s="67">
        <f t="shared" si="39"/>
        <v>0</v>
      </c>
      <c r="M86" s="148">
        <f t="shared" si="24"/>
        <v>0</v>
      </c>
      <c r="N86" s="11">
        <f t="shared" si="25"/>
        <v>0</v>
      </c>
      <c r="O86" s="11">
        <f t="shared" si="26"/>
        <v>0</v>
      </c>
      <c r="P86" s="11">
        <f t="shared" si="40"/>
        <v>0</v>
      </c>
      <c r="Q86" s="11">
        <f t="shared" si="41"/>
        <v>0</v>
      </c>
      <c r="R86" s="140">
        <f t="shared" si="28"/>
        <v>3.15E-5</v>
      </c>
      <c r="S86" s="67">
        <f t="shared" si="42"/>
        <v>3.15E-5</v>
      </c>
      <c r="T86" s="67">
        <f t="shared" si="43"/>
        <v>3.15E-5</v>
      </c>
      <c r="U86" s="91">
        <f t="shared" si="32"/>
        <v>46</v>
      </c>
      <c r="V86" s="54">
        <f t="shared" si="44"/>
        <v>0</v>
      </c>
      <c r="W86" s="54">
        <f t="shared" si="45"/>
        <v>0</v>
      </c>
      <c r="X86" s="41">
        <f t="shared" si="29"/>
        <v>3.15E-5</v>
      </c>
      <c r="Y86" s="40">
        <f>MAX($R$41:R74,R110:R481)</f>
        <v>3.6000000000000001E-5</v>
      </c>
      <c r="Z86" s="66">
        <f t="shared" si="22"/>
        <v>6.7500000000000001E-5</v>
      </c>
      <c r="AA86" s="35">
        <v>46</v>
      </c>
      <c r="AB86" s="41">
        <f t="shared" si="13"/>
        <v>0</v>
      </c>
      <c r="AC86" s="41">
        <f t="shared" si="14"/>
        <v>0</v>
      </c>
      <c r="AD86" s="41">
        <f t="shared" si="30"/>
        <v>3.15E-5</v>
      </c>
      <c r="AE86" s="35">
        <v>46</v>
      </c>
      <c r="AF86" s="105" t="s">
        <v>51</v>
      </c>
      <c r="AG86" s="1"/>
      <c r="AH86" s="1"/>
      <c r="AI86" s="1"/>
      <c r="AJ86" s="1"/>
      <c r="AK86" s="1"/>
      <c r="AL86" s="1"/>
      <c r="AM86" s="1"/>
      <c r="AN86" s="1" t="s">
        <v>51</v>
      </c>
    </row>
    <row r="87" spans="1:40" hidden="1" x14ac:dyDescent="0.2">
      <c r="A87" s="306" t="s">
        <v>147</v>
      </c>
      <c r="B87" s="39">
        <f t="shared" si="35"/>
        <v>47</v>
      </c>
      <c r="C87" s="52">
        <f>Data_Inputs!E75</f>
        <v>39479</v>
      </c>
      <c r="D87" s="75" t="s">
        <v>9</v>
      </c>
      <c r="E87" s="52">
        <f>Data_Inputs!F75</f>
        <v>39507</v>
      </c>
      <c r="F87" s="54">
        <f>IF(Data_Inputs!G75="",0,Data_Inputs!G75)</f>
        <v>0</v>
      </c>
      <c r="G87" s="54">
        <f>IF(Data_Inputs!H75="",0,Data_Inputs!H75)</f>
        <v>0</v>
      </c>
      <c r="H87" s="54">
        <f t="shared" si="36"/>
        <v>0</v>
      </c>
      <c r="I87" s="67">
        <f t="shared" si="37"/>
        <v>0</v>
      </c>
      <c r="J87" s="65"/>
      <c r="K87" s="67">
        <f t="shared" si="38"/>
        <v>0</v>
      </c>
      <c r="L87" s="67">
        <f t="shared" si="39"/>
        <v>0</v>
      </c>
      <c r="M87" s="148">
        <f t="shared" si="24"/>
        <v>0</v>
      </c>
      <c r="N87" s="11">
        <f t="shared" si="25"/>
        <v>0</v>
      </c>
      <c r="O87" s="11">
        <f t="shared" si="26"/>
        <v>0</v>
      </c>
      <c r="P87" s="11">
        <f t="shared" si="40"/>
        <v>0</v>
      </c>
      <c r="Q87" s="11">
        <f t="shared" si="41"/>
        <v>0</v>
      </c>
      <c r="R87" s="140">
        <f t="shared" si="28"/>
        <v>3.1399999999999998E-5</v>
      </c>
      <c r="S87" s="67">
        <f t="shared" si="42"/>
        <v>3.1399999999999998E-5</v>
      </c>
      <c r="T87" s="67">
        <f t="shared" si="43"/>
        <v>3.1399999999999998E-5</v>
      </c>
      <c r="U87" s="91">
        <f t="shared" si="32"/>
        <v>47</v>
      </c>
      <c r="V87" s="54">
        <f t="shared" si="44"/>
        <v>0</v>
      </c>
      <c r="W87" s="54">
        <f t="shared" si="45"/>
        <v>0</v>
      </c>
      <c r="X87" s="41">
        <f t="shared" si="29"/>
        <v>3.1399999999999998E-5</v>
      </c>
      <c r="Y87" s="40">
        <f>MAX($R$41:R75,R111:R482)</f>
        <v>3.6000000000000001E-5</v>
      </c>
      <c r="Z87" s="66">
        <f t="shared" si="22"/>
        <v>6.7399999999999998E-5</v>
      </c>
      <c r="AA87" s="35">
        <v>47</v>
      </c>
      <c r="AB87" s="41">
        <f t="shared" si="13"/>
        <v>0</v>
      </c>
      <c r="AC87" s="41">
        <f t="shared" si="14"/>
        <v>0</v>
      </c>
      <c r="AD87" s="41">
        <f t="shared" si="30"/>
        <v>3.1399999999999998E-5</v>
      </c>
      <c r="AE87" s="35">
        <v>47</v>
      </c>
      <c r="AF87" s="105" t="s">
        <v>51</v>
      </c>
      <c r="AG87" s="1"/>
      <c r="AH87" s="1"/>
      <c r="AI87" s="1"/>
      <c r="AJ87" s="1"/>
      <c r="AK87" s="1"/>
      <c r="AL87" s="1"/>
      <c r="AM87" s="1"/>
      <c r="AN87" s="1" t="s">
        <v>51</v>
      </c>
    </row>
    <row r="88" spans="1:40" hidden="1" x14ac:dyDescent="0.2">
      <c r="A88" s="306" t="s">
        <v>147</v>
      </c>
      <c r="B88" s="39">
        <f t="shared" si="35"/>
        <v>48</v>
      </c>
      <c r="C88" s="52">
        <f>Data_Inputs!E76</f>
        <v>39448</v>
      </c>
      <c r="D88" s="75" t="s">
        <v>9</v>
      </c>
      <c r="E88" s="52">
        <f>Data_Inputs!F76</f>
        <v>39478</v>
      </c>
      <c r="F88" s="54">
        <f>IF(Data_Inputs!G76="",0,Data_Inputs!G76)</f>
        <v>0</v>
      </c>
      <c r="G88" s="54">
        <f>IF(Data_Inputs!H76="",0,Data_Inputs!H76)</f>
        <v>0</v>
      </c>
      <c r="H88" s="54">
        <f t="shared" si="36"/>
        <v>0</v>
      </c>
      <c r="I88" s="67">
        <f t="shared" si="37"/>
        <v>0</v>
      </c>
      <c r="J88" s="65"/>
      <c r="K88" s="67">
        <f t="shared" si="38"/>
        <v>0</v>
      </c>
      <c r="L88" s="67">
        <f t="shared" si="39"/>
        <v>0</v>
      </c>
      <c r="M88" s="148">
        <f t="shared" si="24"/>
        <v>0</v>
      </c>
      <c r="N88" s="11">
        <f t="shared" si="25"/>
        <v>0</v>
      </c>
      <c r="O88" s="11">
        <f t="shared" si="26"/>
        <v>0</v>
      </c>
      <c r="P88" s="11">
        <f t="shared" si="40"/>
        <v>0</v>
      </c>
      <c r="Q88" s="11">
        <f t="shared" si="41"/>
        <v>0</v>
      </c>
      <c r="R88" s="140">
        <f t="shared" si="28"/>
        <v>3.1300000000000002E-5</v>
      </c>
      <c r="S88" s="67">
        <f t="shared" si="42"/>
        <v>3.1300000000000002E-5</v>
      </c>
      <c r="T88" s="67">
        <f t="shared" si="43"/>
        <v>3.1300000000000002E-5</v>
      </c>
      <c r="U88" s="91">
        <f t="shared" si="32"/>
        <v>48</v>
      </c>
      <c r="V88" s="54">
        <f t="shared" si="44"/>
        <v>0</v>
      </c>
      <c r="W88" s="54">
        <f t="shared" si="45"/>
        <v>0</v>
      </c>
      <c r="X88" s="41">
        <f t="shared" si="29"/>
        <v>3.1300000000000002E-5</v>
      </c>
      <c r="Y88" s="40">
        <f>MAX($R$41:R76,R112:R483)</f>
        <v>3.6000000000000001E-5</v>
      </c>
      <c r="Z88" s="66">
        <f t="shared" si="22"/>
        <v>6.730000000000001E-5</v>
      </c>
      <c r="AA88" s="35">
        <v>48</v>
      </c>
      <c r="AB88" s="41">
        <f t="shared" si="13"/>
        <v>0</v>
      </c>
      <c r="AC88" s="41">
        <f t="shared" si="14"/>
        <v>0</v>
      </c>
      <c r="AD88" s="41">
        <f t="shared" si="30"/>
        <v>3.1300000000000002E-5</v>
      </c>
      <c r="AE88" s="35">
        <v>48</v>
      </c>
      <c r="AF88" s="105" t="s">
        <v>51</v>
      </c>
      <c r="AG88" s="1"/>
      <c r="AH88" s="1"/>
      <c r="AI88" s="1"/>
      <c r="AJ88" s="1"/>
      <c r="AK88" s="1"/>
      <c r="AL88" s="1"/>
      <c r="AM88" s="1"/>
      <c r="AN88" s="1" t="s">
        <v>51</v>
      </c>
    </row>
    <row r="89" spans="1:40" hidden="1" x14ac:dyDescent="0.2">
      <c r="A89" s="306" t="s">
        <v>147</v>
      </c>
      <c r="B89" s="39">
        <f t="shared" si="35"/>
        <v>49</v>
      </c>
      <c r="C89" s="52">
        <f>Data_Inputs!E77</f>
        <v>39417</v>
      </c>
      <c r="D89" s="75" t="s">
        <v>9</v>
      </c>
      <c r="E89" s="52">
        <f>Data_Inputs!F77</f>
        <v>39447</v>
      </c>
      <c r="F89" s="54">
        <f>IF(Data_Inputs!G77="",0,Data_Inputs!G77)</f>
        <v>0</v>
      </c>
      <c r="G89" s="54">
        <f>IF(Data_Inputs!H77="",0,Data_Inputs!H77)</f>
        <v>0</v>
      </c>
      <c r="H89" s="54">
        <f t="shared" si="36"/>
        <v>0</v>
      </c>
      <c r="I89" s="67">
        <f t="shared" si="37"/>
        <v>0</v>
      </c>
      <c r="J89" s="65"/>
      <c r="K89" s="67">
        <f t="shared" si="38"/>
        <v>0</v>
      </c>
      <c r="L89" s="67">
        <f t="shared" si="39"/>
        <v>0</v>
      </c>
      <c r="M89" s="148">
        <f t="shared" si="24"/>
        <v>0</v>
      </c>
      <c r="N89" s="11">
        <f t="shared" si="25"/>
        <v>0</v>
      </c>
      <c r="O89" s="11">
        <f t="shared" si="26"/>
        <v>0</v>
      </c>
      <c r="P89" s="11">
        <f t="shared" si="40"/>
        <v>0</v>
      </c>
      <c r="Q89" s="11">
        <f t="shared" si="41"/>
        <v>0</v>
      </c>
      <c r="R89" s="140">
        <f t="shared" si="28"/>
        <v>3.1199999999999999E-5</v>
      </c>
      <c r="S89" s="67">
        <f t="shared" si="42"/>
        <v>3.1199999999999999E-5</v>
      </c>
      <c r="T89" s="67">
        <f t="shared" si="43"/>
        <v>3.1199999999999999E-5</v>
      </c>
      <c r="U89" s="91">
        <f t="shared" si="32"/>
        <v>49</v>
      </c>
      <c r="V89" s="54">
        <f t="shared" si="44"/>
        <v>0</v>
      </c>
      <c r="W89" s="54">
        <f t="shared" si="45"/>
        <v>0</v>
      </c>
      <c r="X89" s="41">
        <f t="shared" si="29"/>
        <v>3.1199999999999999E-5</v>
      </c>
      <c r="Y89" s="40">
        <f>MAX($R$41:R77,R113:R484)</f>
        <v>3.6000000000000001E-5</v>
      </c>
      <c r="Z89" s="66">
        <f t="shared" si="22"/>
        <v>6.7200000000000007E-5</v>
      </c>
      <c r="AA89" s="35">
        <v>49</v>
      </c>
      <c r="AB89" s="41">
        <f t="shared" si="13"/>
        <v>0</v>
      </c>
      <c r="AC89" s="41">
        <f t="shared" si="14"/>
        <v>0</v>
      </c>
      <c r="AD89" s="41">
        <f t="shared" si="30"/>
        <v>3.1199999999999999E-5</v>
      </c>
      <c r="AE89" s="35">
        <v>49</v>
      </c>
      <c r="AF89" s="105" t="s">
        <v>51</v>
      </c>
      <c r="AG89" s="1"/>
      <c r="AH89" s="1"/>
      <c r="AI89" s="1"/>
      <c r="AJ89" s="1"/>
      <c r="AK89" s="1"/>
      <c r="AL89" s="1"/>
      <c r="AM89" s="1"/>
      <c r="AN89" s="1" t="s">
        <v>51</v>
      </c>
    </row>
    <row r="90" spans="1:40" hidden="1" x14ac:dyDescent="0.2">
      <c r="A90" s="306" t="s">
        <v>147</v>
      </c>
      <c r="B90" s="39">
        <f t="shared" si="35"/>
        <v>50</v>
      </c>
      <c r="C90" s="52">
        <f>Data_Inputs!E78</f>
        <v>39387</v>
      </c>
      <c r="D90" s="75" t="s">
        <v>9</v>
      </c>
      <c r="E90" s="52">
        <f>Data_Inputs!F78</f>
        <v>39416</v>
      </c>
      <c r="F90" s="54">
        <f>IF(Data_Inputs!G78="",0,Data_Inputs!G78)</f>
        <v>0</v>
      </c>
      <c r="G90" s="54">
        <f>IF(Data_Inputs!H78="",0,Data_Inputs!H78)</f>
        <v>0</v>
      </c>
      <c r="H90" s="54">
        <f t="shared" si="36"/>
        <v>0</v>
      </c>
      <c r="I90" s="67">
        <f t="shared" si="37"/>
        <v>0</v>
      </c>
      <c r="J90" s="65"/>
      <c r="K90" s="67">
        <f t="shared" si="38"/>
        <v>0</v>
      </c>
      <c r="L90" s="67">
        <f t="shared" si="39"/>
        <v>0</v>
      </c>
      <c r="M90" s="148">
        <f t="shared" si="24"/>
        <v>0</v>
      </c>
      <c r="N90" s="11">
        <f t="shared" si="25"/>
        <v>0</v>
      </c>
      <c r="O90" s="11">
        <f t="shared" si="26"/>
        <v>0</v>
      </c>
      <c r="P90" s="11">
        <f t="shared" si="40"/>
        <v>0</v>
      </c>
      <c r="Q90" s="11">
        <f t="shared" si="41"/>
        <v>0</v>
      </c>
      <c r="R90" s="140">
        <f t="shared" si="28"/>
        <v>3.1099999999999997E-5</v>
      </c>
      <c r="S90" s="67">
        <f t="shared" si="42"/>
        <v>3.1099999999999997E-5</v>
      </c>
      <c r="T90" s="67">
        <f t="shared" si="43"/>
        <v>3.1099999999999997E-5</v>
      </c>
      <c r="U90" s="91">
        <f t="shared" si="32"/>
        <v>50</v>
      </c>
      <c r="V90" s="54">
        <f t="shared" si="44"/>
        <v>0</v>
      </c>
      <c r="W90" s="54">
        <f t="shared" si="45"/>
        <v>0</v>
      </c>
      <c r="X90" s="41">
        <f t="shared" si="29"/>
        <v>3.1099999999999997E-5</v>
      </c>
      <c r="Y90" s="40">
        <f>MAX($R$41:R78,R114:R485)</f>
        <v>3.6000000000000001E-5</v>
      </c>
      <c r="Z90" s="66">
        <f t="shared" si="22"/>
        <v>6.7100000000000005E-5</v>
      </c>
      <c r="AA90" s="35">
        <v>50</v>
      </c>
      <c r="AB90" s="41">
        <f t="shared" si="13"/>
        <v>0</v>
      </c>
      <c r="AC90" s="41">
        <f t="shared" si="14"/>
        <v>0</v>
      </c>
      <c r="AD90" s="41">
        <f t="shared" si="30"/>
        <v>3.1099999999999997E-5</v>
      </c>
      <c r="AE90" s="35">
        <v>50</v>
      </c>
      <c r="AF90" s="105" t="s">
        <v>51</v>
      </c>
      <c r="AG90" s="1"/>
      <c r="AH90" s="1"/>
      <c r="AI90" s="1"/>
      <c r="AJ90" s="1"/>
      <c r="AK90" s="1"/>
      <c r="AL90" s="1"/>
      <c r="AM90" s="1"/>
      <c r="AN90" s="1" t="s">
        <v>51</v>
      </c>
    </row>
    <row r="91" spans="1:40" hidden="1" x14ac:dyDescent="0.2">
      <c r="A91" s="306" t="s">
        <v>147</v>
      </c>
      <c r="B91" s="39">
        <f t="shared" si="35"/>
        <v>51</v>
      </c>
      <c r="C91" s="52">
        <f>Data_Inputs!E79</f>
        <v>39356</v>
      </c>
      <c r="D91" s="75" t="s">
        <v>9</v>
      </c>
      <c r="E91" s="52">
        <f>Data_Inputs!F79</f>
        <v>39386</v>
      </c>
      <c r="F91" s="54">
        <f>IF(Data_Inputs!G79="",0,Data_Inputs!G79)</f>
        <v>0</v>
      </c>
      <c r="G91" s="54">
        <f>IF(Data_Inputs!H79="",0,Data_Inputs!H79)</f>
        <v>0</v>
      </c>
      <c r="H91" s="54">
        <f t="shared" si="36"/>
        <v>0</v>
      </c>
      <c r="I91" s="67">
        <f t="shared" si="37"/>
        <v>0</v>
      </c>
      <c r="J91" s="65"/>
      <c r="K91" s="67">
        <f t="shared" si="38"/>
        <v>0</v>
      </c>
      <c r="L91" s="67">
        <f t="shared" si="39"/>
        <v>0</v>
      </c>
      <c r="M91" s="148">
        <f t="shared" si="24"/>
        <v>0</v>
      </c>
      <c r="N91" s="11">
        <f t="shared" si="25"/>
        <v>0</v>
      </c>
      <c r="O91" s="11">
        <f t="shared" si="26"/>
        <v>0</v>
      </c>
      <c r="P91" s="11">
        <f t="shared" si="40"/>
        <v>0</v>
      </c>
      <c r="Q91" s="11">
        <f t="shared" si="41"/>
        <v>0</v>
      </c>
      <c r="R91" s="140">
        <f t="shared" si="28"/>
        <v>3.1000000000000001E-5</v>
      </c>
      <c r="S91" s="67">
        <f t="shared" si="42"/>
        <v>3.1000000000000001E-5</v>
      </c>
      <c r="T91" s="67">
        <f t="shared" si="43"/>
        <v>3.1000000000000001E-5</v>
      </c>
      <c r="U91" s="91">
        <f t="shared" si="32"/>
        <v>51</v>
      </c>
      <c r="V91" s="54">
        <f t="shared" si="44"/>
        <v>0</v>
      </c>
      <c r="W91" s="54">
        <f t="shared" si="45"/>
        <v>0</v>
      </c>
      <c r="X91" s="41">
        <f t="shared" si="29"/>
        <v>3.1000000000000001E-5</v>
      </c>
      <c r="Y91" s="40">
        <f>MAX($R$41:R79,R115:R486)</f>
        <v>3.6000000000000001E-5</v>
      </c>
      <c r="Z91" s="66">
        <f t="shared" si="22"/>
        <v>6.7000000000000002E-5</v>
      </c>
      <c r="AA91" s="35">
        <v>51</v>
      </c>
      <c r="AB91" s="41">
        <f t="shared" si="13"/>
        <v>0</v>
      </c>
      <c r="AC91" s="41">
        <f t="shared" si="14"/>
        <v>0</v>
      </c>
      <c r="AD91" s="41">
        <f t="shared" si="30"/>
        <v>3.1000000000000001E-5</v>
      </c>
      <c r="AE91" s="35">
        <v>51</v>
      </c>
      <c r="AF91" s="105" t="s">
        <v>51</v>
      </c>
      <c r="AG91" s="1"/>
      <c r="AH91" s="1"/>
      <c r="AI91" s="1"/>
      <c r="AJ91" s="1"/>
      <c r="AK91" s="1"/>
      <c r="AL91" s="1"/>
      <c r="AM91" s="1"/>
      <c r="AN91" s="1" t="s">
        <v>51</v>
      </c>
    </row>
    <row r="92" spans="1:40" hidden="1" x14ac:dyDescent="0.2">
      <c r="A92" s="306" t="s">
        <v>147</v>
      </c>
      <c r="B92" s="39">
        <f t="shared" si="35"/>
        <v>52</v>
      </c>
      <c r="C92" s="52">
        <f>Data_Inputs!E80</f>
        <v>39326</v>
      </c>
      <c r="D92" s="75" t="s">
        <v>9</v>
      </c>
      <c r="E92" s="52">
        <f>Data_Inputs!F80</f>
        <v>39355</v>
      </c>
      <c r="F92" s="54">
        <f>IF(Data_Inputs!G80="",0,Data_Inputs!G80)</f>
        <v>0</v>
      </c>
      <c r="G92" s="54">
        <f>IF(Data_Inputs!H80="",0,Data_Inputs!H80)</f>
        <v>0</v>
      </c>
      <c r="H92" s="54">
        <f t="shared" si="36"/>
        <v>0</v>
      </c>
      <c r="I92" s="67">
        <f t="shared" si="37"/>
        <v>0</v>
      </c>
      <c r="J92" s="65"/>
      <c r="K92" s="67">
        <f t="shared" si="38"/>
        <v>0</v>
      </c>
      <c r="L92" s="67">
        <f t="shared" si="39"/>
        <v>0</v>
      </c>
      <c r="M92" s="148">
        <f t="shared" si="24"/>
        <v>0</v>
      </c>
      <c r="N92" s="11">
        <f t="shared" si="25"/>
        <v>0</v>
      </c>
      <c r="O92" s="11">
        <f t="shared" si="26"/>
        <v>0</v>
      </c>
      <c r="P92" s="11">
        <f t="shared" si="40"/>
        <v>0</v>
      </c>
      <c r="Q92" s="11">
        <f t="shared" si="41"/>
        <v>0</v>
      </c>
      <c r="R92" s="140">
        <f t="shared" si="28"/>
        <v>3.0899999999999999E-5</v>
      </c>
      <c r="S92" s="67">
        <f t="shared" si="42"/>
        <v>3.0899999999999999E-5</v>
      </c>
      <c r="T92" s="67">
        <f t="shared" si="43"/>
        <v>3.0899999999999999E-5</v>
      </c>
      <c r="U92" s="91">
        <f t="shared" si="32"/>
        <v>52</v>
      </c>
      <c r="V92" s="54">
        <f t="shared" si="44"/>
        <v>0</v>
      </c>
      <c r="W92" s="54">
        <f t="shared" si="45"/>
        <v>0</v>
      </c>
      <c r="X92" s="41">
        <f t="shared" si="29"/>
        <v>3.0899999999999999E-5</v>
      </c>
      <c r="Y92" s="40">
        <f>MAX($R$41:R80,R116:R487)</f>
        <v>3.6000000000000001E-5</v>
      </c>
      <c r="Z92" s="66">
        <f t="shared" si="22"/>
        <v>6.69E-5</v>
      </c>
      <c r="AA92" s="35">
        <v>52</v>
      </c>
      <c r="AB92" s="41">
        <f t="shared" si="13"/>
        <v>0</v>
      </c>
      <c r="AC92" s="41">
        <f t="shared" si="14"/>
        <v>0</v>
      </c>
      <c r="AD92" s="41">
        <f t="shared" si="30"/>
        <v>3.0899999999999999E-5</v>
      </c>
      <c r="AE92" s="35">
        <v>52</v>
      </c>
      <c r="AF92" s="105" t="s">
        <v>51</v>
      </c>
      <c r="AG92" s="1"/>
      <c r="AH92" s="1"/>
      <c r="AI92" s="1"/>
      <c r="AJ92" s="1"/>
      <c r="AK92" s="1"/>
      <c r="AL92" s="1"/>
      <c r="AM92" s="1"/>
      <c r="AN92" s="1" t="s">
        <v>51</v>
      </c>
    </row>
    <row r="93" spans="1:40" hidden="1" x14ac:dyDescent="0.2">
      <c r="A93" s="306" t="s">
        <v>147</v>
      </c>
      <c r="B93" s="39">
        <f t="shared" si="35"/>
        <v>53</v>
      </c>
      <c r="C93" s="52">
        <f>Data_Inputs!E81</f>
        <v>39295</v>
      </c>
      <c r="D93" s="75" t="s">
        <v>9</v>
      </c>
      <c r="E93" s="52">
        <f>Data_Inputs!F81</f>
        <v>39325</v>
      </c>
      <c r="F93" s="54">
        <f>IF(Data_Inputs!G81="",0,Data_Inputs!G81)</f>
        <v>0</v>
      </c>
      <c r="G93" s="54">
        <f>IF(Data_Inputs!H81="",0,Data_Inputs!H81)</f>
        <v>0</v>
      </c>
      <c r="H93" s="54">
        <f t="shared" si="36"/>
        <v>0</v>
      </c>
      <c r="I93" s="67">
        <f t="shared" si="37"/>
        <v>0</v>
      </c>
      <c r="J93" s="65"/>
      <c r="K93" s="67">
        <f t="shared" si="38"/>
        <v>0</v>
      </c>
      <c r="L93" s="67">
        <f t="shared" si="39"/>
        <v>0</v>
      </c>
      <c r="M93" s="148">
        <f t="shared" si="24"/>
        <v>0</v>
      </c>
      <c r="N93" s="11">
        <f t="shared" si="25"/>
        <v>0</v>
      </c>
      <c r="O93" s="11">
        <f t="shared" si="26"/>
        <v>0</v>
      </c>
      <c r="P93" s="11">
        <f t="shared" si="40"/>
        <v>0</v>
      </c>
      <c r="Q93" s="11">
        <f t="shared" si="41"/>
        <v>0</v>
      </c>
      <c r="R93" s="140">
        <f t="shared" si="28"/>
        <v>3.0800000000000003E-5</v>
      </c>
      <c r="S93" s="67">
        <f t="shared" si="42"/>
        <v>3.0800000000000003E-5</v>
      </c>
      <c r="T93" s="67">
        <f t="shared" si="43"/>
        <v>3.0800000000000003E-5</v>
      </c>
      <c r="U93" s="91">
        <f t="shared" si="32"/>
        <v>53</v>
      </c>
      <c r="V93" s="54">
        <f t="shared" si="44"/>
        <v>0</v>
      </c>
      <c r="W93" s="54">
        <f t="shared" si="45"/>
        <v>0</v>
      </c>
      <c r="X93" s="41">
        <f t="shared" si="29"/>
        <v>3.0800000000000003E-5</v>
      </c>
      <c r="Y93" s="40">
        <f>MAX($R$41:R81,R117:R488)</f>
        <v>3.6000000000000001E-5</v>
      </c>
      <c r="Z93" s="66">
        <f t="shared" si="22"/>
        <v>6.6799999999999997E-5</v>
      </c>
      <c r="AA93" s="35">
        <v>53</v>
      </c>
      <c r="AB93" s="41">
        <f t="shared" si="13"/>
        <v>0</v>
      </c>
      <c r="AC93" s="41">
        <f t="shared" si="14"/>
        <v>0</v>
      </c>
      <c r="AD93" s="41">
        <f t="shared" si="30"/>
        <v>3.0800000000000003E-5</v>
      </c>
      <c r="AE93" s="35">
        <v>53</v>
      </c>
      <c r="AF93" s="105" t="s">
        <v>51</v>
      </c>
      <c r="AG93" s="1"/>
      <c r="AH93" s="1"/>
      <c r="AI93" s="1"/>
      <c r="AJ93" s="1"/>
      <c r="AK93" s="1"/>
      <c r="AL93" s="1"/>
      <c r="AM93" s="1"/>
      <c r="AN93" s="1" t="s">
        <v>51</v>
      </c>
    </row>
    <row r="94" spans="1:40" hidden="1" x14ac:dyDescent="0.2">
      <c r="A94" s="306" t="s">
        <v>147</v>
      </c>
      <c r="B94" s="39">
        <f t="shared" si="35"/>
        <v>54</v>
      </c>
      <c r="C94" s="52">
        <f>Data_Inputs!E82</f>
        <v>39264</v>
      </c>
      <c r="D94" s="75" t="s">
        <v>9</v>
      </c>
      <c r="E94" s="52">
        <f>Data_Inputs!F82</f>
        <v>39294</v>
      </c>
      <c r="F94" s="54">
        <f>IF(Data_Inputs!G82="",0,Data_Inputs!G82)</f>
        <v>0</v>
      </c>
      <c r="G94" s="54">
        <f>IF(Data_Inputs!H82="",0,Data_Inputs!H82)</f>
        <v>0</v>
      </c>
      <c r="H94" s="54">
        <f t="shared" si="36"/>
        <v>0</v>
      </c>
      <c r="I94" s="67">
        <f t="shared" si="37"/>
        <v>0</v>
      </c>
      <c r="J94" s="65"/>
      <c r="K94" s="67">
        <f t="shared" si="38"/>
        <v>0</v>
      </c>
      <c r="L94" s="67">
        <f t="shared" si="39"/>
        <v>0</v>
      </c>
      <c r="M94" s="148">
        <f t="shared" si="24"/>
        <v>0</v>
      </c>
      <c r="N94" s="11">
        <f t="shared" si="25"/>
        <v>0</v>
      </c>
      <c r="O94" s="11">
        <f t="shared" si="26"/>
        <v>0</v>
      </c>
      <c r="P94" s="11">
        <f t="shared" si="40"/>
        <v>0</v>
      </c>
      <c r="Q94" s="11">
        <f t="shared" si="41"/>
        <v>0</v>
      </c>
      <c r="R94" s="140">
        <f t="shared" si="28"/>
        <v>3.0700000000000001E-5</v>
      </c>
      <c r="S94" s="67">
        <f t="shared" si="42"/>
        <v>3.0700000000000001E-5</v>
      </c>
      <c r="T94" s="67">
        <f t="shared" si="43"/>
        <v>3.0700000000000001E-5</v>
      </c>
      <c r="U94" s="91">
        <f t="shared" si="32"/>
        <v>54</v>
      </c>
      <c r="V94" s="54">
        <f t="shared" si="44"/>
        <v>0</v>
      </c>
      <c r="W94" s="54">
        <f t="shared" si="45"/>
        <v>0</v>
      </c>
      <c r="X94" s="41">
        <f t="shared" si="29"/>
        <v>3.0700000000000001E-5</v>
      </c>
      <c r="Y94" s="40">
        <f>MAX($R$41:R82,R118:R489)</f>
        <v>3.6000000000000001E-5</v>
      </c>
      <c r="Z94" s="66">
        <f t="shared" si="22"/>
        <v>6.6699999999999995E-5</v>
      </c>
      <c r="AA94" s="35">
        <v>54</v>
      </c>
      <c r="AB94" s="41">
        <f t="shared" si="13"/>
        <v>0</v>
      </c>
      <c r="AC94" s="41">
        <f t="shared" si="14"/>
        <v>0</v>
      </c>
      <c r="AD94" s="41">
        <f t="shared" si="30"/>
        <v>3.0700000000000001E-5</v>
      </c>
      <c r="AE94" s="35">
        <v>54</v>
      </c>
      <c r="AF94" s="105" t="s">
        <v>51</v>
      </c>
      <c r="AG94" s="1"/>
      <c r="AH94" s="1"/>
      <c r="AI94" s="1"/>
      <c r="AJ94" s="1"/>
      <c r="AK94" s="1"/>
      <c r="AL94" s="1"/>
      <c r="AM94" s="1"/>
      <c r="AN94" s="1" t="s">
        <v>51</v>
      </c>
    </row>
    <row r="95" spans="1:40" hidden="1" x14ac:dyDescent="0.2">
      <c r="A95" s="306" t="s">
        <v>147</v>
      </c>
      <c r="B95" s="39">
        <f t="shared" si="35"/>
        <v>55</v>
      </c>
      <c r="C95" s="52">
        <f>Data_Inputs!E83</f>
        <v>39234</v>
      </c>
      <c r="D95" s="75" t="s">
        <v>9</v>
      </c>
      <c r="E95" s="52">
        <f>Data_Inputs!F83</f>
        <v>39263</v>
      </c>
      <c r="F95" s="54">
        <f>IF(Data_Inputs!G83="",0,Data_Inputs!G83)</f>
        <v>0</v>
      </c>
      <c r="G95" s="54">
        <f>IF(Data_Inputs!H83="",0,Data_Inputs!H83)</f>
        <v>0</v>
      </c>
      <c r="H95" s="54">
        <f t="shared" si="36"/>
        <v>0</v>
      </c>
      <c r="I95" s="67">
        <f t="shared" si="37"/>
        <v>0</v>
      </c>
      <c r="J95" s="65"/>
      <c r="K95" s="67">
        <f t="shared" si="38"/>
        <v>0</v>
      </c>
      <c r="L95" s="67">
        <f t="shared" si="39"/>
        <v>0</v>
      </c>
      <c r="M95" s="148">
        <f t="shared" si="24"/>
        <v>0</v>
      </c>
      <c r="N95" s="11">
        <f t="shared" si="25"/>
        <v>0</v>
      </c>
      <c r="O95" s="11">
        <f t="shared" si="26"/>
        <v>0</v>
      </c>
      <c r="P95" s="11">
        <f t="shared" si="40"/>
        <v>0</v>
      </c>
      <c r="Q95" s="11">
        <f t="shared" si="41"/>
        <v>0</v>
      </c>
      <c r="R95" s="140">
        <f t="shared" si="28"/>
        <v>3.0599999999999998E-5</v>
      </c>
      <c r="S95" s="67">
        <f t="shared" si="42"/>
        <v>3.0599999999999998E-5</v>
      </c>
      <c r="T95" s="67">
        <f t="shared" si="43"/>
        <v>3.0599999999999998E-5</v>
      </c>
      <c r="U95" s="91">
        <f t="shared" si="32"/>
        <v>55</v>
      </c>
      <c r="V95" s="54">
        <f t="shared" si="44"/>
        <v>0</v>
      </c>
      <c r="W95" s="54">
        <f t="shared" si="45"/>
        <v>0</v>
      </c>
      <c r="X95" s="41">
        <f t="shared" si="29"/>
        <v>3.0599999999999998E-5</v>
      </c>
      <c r="Y95" s="40">
        <f>MAX($R$41:R83,R119:R490)</f>
        <v>3.6000000000000001E-5</v>
      </c>
      <c r="Z95" s="66">
        <f t="shared" si="22"/>
        <v>6.6599999999999993E-5</v>
      </c>
      <c r="AA95" s="35">
        <v>55</v>
      </c>
      <c r="AB95" s="41">
        <f t="shared" si="13"/>
        <v>0</v>
      </c>
      <c r="AC95" s="41">
        <f t="shared" si="14"/>
        <v>0</v>
      </c>
      <c r="AD95" s="41">
        <f t="shared" si="30"/>
        <v>3.0599999999999998E-5</v>
      </c>
      <c r="AE95" s="35">
        <v>55</v>
      </c>
      <c r="AF95" s="105" t="s">
        <v>51</v>
      </c>
      <c r="AG95" s="1"/>
      <c r="AH95" s="1"/>
      <c r="AI95" s="1"/>
      <c r="AJ95" s="1"/>
      <c r="AK95" s="1"/>
      <c r="AL95" s="1"/>
      <c r="AM95" s="1"/>
      <c r="AN95" s="1" t="s">
        <v>51</v>
      </c>
    </row>
    <row r="96" spans="1:40" hidden="1" x14ac:dyDescent="0.2">
      <c r="A96" s="306" t="s">
        <v>147</v>
      </c>
      <c r="B96" s="39">
        <f t="shared" si="35"/>
        <v>56</v>
      </c>
      <c r="C96" s="52">
        <f>Data_Inputs!E84</f>
        <v>39203</v>
      </c>
      <c r="D96" s="75" t="s">
        <v>9</v>
      </c>
      <c r="E96" s="52">
        <f>Data_Inputs!F84</f>
        <v>39233</v>
      </c>
      <c r="F96" s="54">
        <f>IF(Data_Inputs!G84="",0,Data_Inputs!G84)</f>
        <v>0</v>
      </c>
      <c r="G96" s="54">
        <f>IF(Data_Inputs!H84="",0,Data_Inputs!H84)</f>
        <v>0</v>
      </c>
      <c r="H96" s="54">
        <f t="shared" si="36"/>
        <v>0</v>
      </c>
      <c r="I96" s="67">
        <f t="shared" si="37"/>
        <v>0</v>
      </c>
      <c r="J96" s="65"/>
      <c r="K96" s="67">
        <f t="shared" si="38"/>
        <v>0</v>
      </c>
      <c r="L96" s="67">
        <f t="shared" si="39"/>
        <v>0</v>
      </c>
      <c r="M96" s="148">
        <f t="shared" si="24"/>
        <v>0</v>
      </c>
      <c r="N96" s="11">
        <f t="shared" si="25"/>
        <v>0</v>
      </c>
      <c r="O96" s="11">
        <f t="shared" si="26"/>
        <v>0</v>
      </c>
      <c r="P96" s="11">
        <f t="shared" si="40"/>
        <v>0</v>
      </c>
      <c r="Q96" s="11">
        <f t="shared" si="41"/>
        <v>0</v>
      </c>
      <c r="R96" s="140">
        <f t="shared" si="28"/>
        <v>3.0499999999999999E-5</v>
      </c>
      <c r="S96" s="67">
        <f t="shared" si="42"/>
        <v>3.0499999999999999E-5</v>
      </c>
      <c r="T96" s="67">
        <f t="shared" si="43"/>
        <v>3.0499999999999999E-5</v>
      </c>
      <c r="U96" s="91">
        <f t="shared" si="32"/>
        <v>56</v>
      </c>
      <c r="V96" s="54">
        <f t="shared" si="44"/>
        <v>0</v>
      </c>
      <c r="W96" s="54">
        <f t="shared" si="45"/>
        <v>0</v>
      </c>
      <c r="X96" s="41">
        <f t="shared" si="29"/>
        <v>3.0499999999999999E-5</v>
      </c>
      <c r="Y96" s="40">
        <f>MAX($R$41:R84,R120:R491)</f>
        <v>3.6000000000000001E-5</v>
      </c>
      <c r="Z96" s="66">
        <f t="shared" si="22"/>
        <v>6.6500000000000004E-5</v>
      </c>
      <c r="AA96" s="35">
        <v>56</v>
      </c>
      <c r="AB96" s="41">
        <f t="shared" si="13"/>
        <v>0</v>
      </c>
      <c r="AC96" s="41">
        <f t="shared" si="14"/>
        <v>0</v>
      </c>
      <c r="AD96" s="41">
        <f t="shared" si="30"/>
        <v>3.0499999999999999E-5</v>
      </c>
      <c r="AE96" s="35">
        <v>56</v>
      </c>
      <c r="AF96" s="105" t="s">
        <v>51</v>
      </c>
      <c r="AG96" s="1"/>
      <c r="AH96" s="1"/>
      <c r="AI96" s="1"/>
      <c r="AJ96" s="1"/>
      <c r="AK96" s="1"/>
      <c r="AL96" s="1"/>
      <c r="AM96" s="1"/>
      <c r="AN96" s="1" t="s">
        <v>51</v>
      </c>
    </row>
    <row r="97" spans="1:40" hidden="1" x14ac:dyDescent="0.2">
      <c r="A97" s="306" t="s">
        <v>147</v>
      </c>
      <c r="B97" s="39">
        <f t="shared" si="35"/>
        <v>57</v>
      </c>
      <c r="C97" s="52">
        <f>Data_Inputs!E85</f>
        <v>39173</v>
      </c>
      <c r="D97" s="75" t="s">
        <v>9</v>
      </c>
      <c r="E97" s="52">
        <f>Data_Inputs!F85</f>
        <v>39202</v>
      </c>
      <c r="F97" s="54">
        <f>IF(Data_Inputs!G85="",0,Data_Inputs!G85)</f>
        <v>0</v>
      </c>
      <c r="G97" s="54">
        <f>IF(Data_Inputs!H85="",0,Data_Inputs!H85)</f>
        <v>0</v>
      </c>
      <c r="H97" s="54">
        <f t="shared" si="36"/>
        <v>0</v>
      </c>
      <c r="I97" s="67">
        <f t="shared" si="37"/>
        <v>0</v>
      </c>
      <c r="J97" s="65"/>
      <c r="K97" s="67">
        <f t="shared" si="38"/>
        <v>0</v>
      </c>
      <c r="L97" s="67">
        <f t="shared" si="39"/>
        <v>0</v>
      </c>
      <c r="M97" s="148">
        <f t="shared" si="24"/>
        <v>0</v>
      </c>
      <c r="N97" s="11">
        <f t="shared" si="25"/>
        <v>0</v>
      </c>
      <c r="O97" s="11">
        <f t="shared" si="26"/>
        <v>0</v>
      </c>
      <c r="P97" s="11">
        <f t="shared" si="40"/>
        <v>0</v>
      </c>
      <c r="Q97" s="11">
        <f t="shared" si="41"/>
        <v>0</v>
      </c>
      <c r="R97" s="140">
        <f t="shared" si="28"/>
        <v>3.04E-5</v>
      </c>
      <c r="S97" s="67">
        <f t="shared" si="42"/>
        <v>3.04E-5</v>
      </c>
      <c r="T97" s="67">
        <f t="shared" si="43"/>
        <v>3.04E-5</v>
      </c>
      <c r="U97" s="91">
        <f t="shared" si="32"/>
        <v>57</v>
      </c>
      <c r="V97" s="54">
        <f t="shared" si="44"/>
        <v>0</v>
      </c>
      <c r="W97" s="54">
        <f t="shared" si="45"/>
        <v>0</v>
      </c>
      <c r="X97" s="41">
        <f t="shared" si="29"/>
        <v>3.04E-5</v>
      </c>
      <c r="Y97" s="40">
        <f>MAX($R$41:R85,R121:R492)</f>
        <v>3.6000000000000001E-5</v>
      </c>
      <c r="Z97" s="66">
        <f t="shared" si="22"/>
        <v>6.6400000000000001E-5</v>
      </c>
      <c r="AA97" s="35">
        <v>57</v>
      </c>
      <c r="AB97" s="41">
        <f t="shared" si="13"/>
        <v>0</v>
      </c>
      <c r="AC97" s="41">
        <f t="shared" si="14"/>
        <v>0</v>
      </c>
      <c r="AD97" s="41">
        <f t="shared" si="30"/>
        <v>3.04E-5</v>
      </c>
      <c r="AE97" s="35">
        <v>57</v>
      </c>
      <c r="AF97" s="105" t="s">
        <v>51</v>
      </c>
      <c r="AG97" s="1"/>
      <c r="AH97" s="1"/>
      <c r="AI97" s="1"/>
      <c r="AJ97" s="1"/>
      <c r="AK97" s="1"/>
      <c r="AL97" s="1"/>
      <c r="AM97" s="1"/>
      <c r="AN97" s="1" t="s">
        <v>51</v>
      </c>
    </row>
    <row r="98" spans="1:40" hidden="1" x14ac:dyDescent="0.2">
      <c r="A98" s="306" t="s">
        <v>147</v>
      </c>
      <c r="B98" s="39">
        <f t="shared" si="35"/>
        <v>58</v>
      </c>
      <c r="C98" s="52">
        <f>Data_Inputs!E86</f>
        <v>39142</v>
      </c>
      <c r="D98" s="75" t="s">
        <v>9</v>
      </c>
      <c r="E98" s="52">
        <f>Data_Inputs!F86</f>
        <v>39172</v>
      </c>
      <c r="F98" s="54">
        <f>IF(Data_Inputs!G86="",0,Data_Inputs!G86)</f>
        <v>0</v>
      </c>
      <c r="G98" s="54">
        <f>IF(Data_Inputs!H86="",0,Data_Inputs!H86)</f>
        <v>0</v>
      </c>
      <c r="H98" s="54">
        <f t="shared" si="36"/>
        <v>0</v>
      </c>
      <c r="I98" s="67">
        <f t="shared" si="37"/>
        <v>0</v>
      </c>
      <c r="J98" s="65"/>
      <c r="K98" s="67">
        <f t="shared" si="38"/>
        <v>0</v>
      </c>
      <c r="L98" s="67">
        <f t="shared" si="39"/>
        <v>0</v>
      </c>
      <c r="M98" s="148">
        <f t="shared" si="24"/>
        <v>0</v>
      </c>
      <c r="N98" s="11">
        <f t="shared" si="25"/>
        <v>0</v>
      </c>
      <c r="O98" s="11">
        <f t="shared" si="26"/>
        <v>0</v>
      </c>
      <c r="P98" s="11">
        <f t="shared" si="40"/>
        <v>0</v>
      </c>
      <c r="Q98" s="11">
        <f t="shared" si="41"/>
        <v>0</v>
      </c>
      <c r="R98" s="140">
        <f t="shared" si="28"/>
        <v>3.0300000000000001E-5</v>
      </c>
      <c r="S98" s="67">
        <f t="shared" si="42"/>
        <v>3.0300000000000001E-5</v>
      </c>
      <c r="T98" s="67">
        <f t="shared" si="43"/>
        <v>3.0300000000000001E-5</v>
      </c>
      <c r="U98" s="91">
        <f t="shared" si="32"/>
        <v>58</v>
      </c>
      <c r="V98" s="54">
        <f t="shared" si="44"/>
        <v>0</v>
      </c>
      <c r="W98" s="54">
        <f t="shared" si="45"/>
        <v>0</v>
      </c>
      <c r="X98" s="41">
        <f t="shared" si="29"/>
        <v>3.0300000000000001E-5</v>
      </c>
      <c r="Y98" s="40">
        <f>MAX($R$41:R86,R122:R493)</f>
        <v>3.6000000000000001E-5</v>
      </c>
      <c r="Z98" s="66">
        <f t="shared" si="22"/>
        <v>6.6299999999999999E-5</v>
      </c>
      <c r="AA98" s="35">
        <v>58</v>
      </c>
      <c r="AB98" s="41">
        <f t="shared" si="13"/>
        <v>0</v>
      </c>
      <c r="AC98" s="41">
        <f t="shared" si="14"/>
        <v>0</v>
      </c>
      <c r="AD98" s="41">
        <f t="shared" si="30"/>
        <v>3.0300000000000001E-5</v>
      </c>
      <c r="AE98" s="35">
        <v>58</v>
      </c>
      <c r="AF98" s="105" t="s">
        <v>51</v>
      </c>
      <c r="AG98" s="1"/>
      <c r="AH98" s="1"/>
      <c r="AI98" s="1"/>
      <c r="AJ98" s="1"/>
      <c r="AK98" s="1"/>
      <c r="AL98" s="1"/>
      <c r="AM98" s="1"/>
      <c r="AN98" s="1" t="s">
        <v>51</v>
      </c>
    </row>
    <row r="99" spans="1:40" hidden="1" x14ac:dyDescent="0.2">
      <c r="A99" s="306" t="s">
        <v>147</v>
      </c>
      <c r="B99" s="39">
        <f t="shared" si="35"/>
        <v>59</v>
      </c>
      <c r="C99" s="52">
        <f>Data_Inputs!E87</f>
        <v>39114</v>
      </c>
      <c r="D99" s="75" t="s">
        <v>9</v>
      </c>
      <c r="E99" s="52">
        <f>Data_Inputs!F87</f>
        <v>39141</v>
      </c>
      <c r="F99" s="54">
        <f>IF(Data_Inputs!G87="",0,Data_Inputs!G87)</f>
        <v>0</v>
      </c>
      <c r="G99" s="54">
        <f>IF(Data_Inputs!H87="",0,Data_Inputs!H87)</f>
        <v>0</v>
      </c>
      <c r="H99" s="54">
        <f t="shared" si="36"/>
        <v>0</v>
      </c>
      <c r="I99" s="67">
        <f t="shared" si="37"/>
        <v>0</v>
      </c>
      <c r="J99" s="65"/>
      <c r="K99" s="67">
        <f t="shared" si="38"/>
        <v>0</v>
      </c>
      <c r="L99" s="67">
        <f t="shared" si="39"/>
        <v>0</v>
      </c>
      <c r="M99" s="148">
        <f t="shared" si="24"/>
        <v>0</v>
      </c>
      <c r="N99" s="11">
        <f t="shared" si="25"/>
        <v>0</v>
      </c>
      <c r="O99" s="11">
        <f t="shared" si="26"/>
        <v>0</v>
      </c>
      <c r="P99" s="11">
        <f t="shared" si="40"/>
        <v>0</v>
      </c>
      <c r="Q99" s="11">
        <f t="shared" si="41"/>
        <v>0</v>
      </c>
      <c r="R99" s="140">
        <f t="shared" si="28"/>
        <v>3.0199999999999999E-5</v>
      </c>
      <c r="S99" s="67">
        <f t="shared" si="42"/>
        <v>3.0199999999999999E-5</v>
      </c>
      <c r="T99" s="67">
        <f t="shared" si="43"/>
        <v>3.0199999999999999E-5</v>
      </c>
      <c r="U99" s="91">
        <f t="shared" si="32"/>
        <v>59</v>
      </c>
      <c r="V99" s="54">
        <f t="shared" si="44"/>
        <v>0</v>
      </c>
      <c r="W99" s="54">
        <f t="shared" si="45"/>
        <v>0</v>
      </c>
      <c r="X99" s="41">
        <f t="shared" si="29"/>
        <v>3.0199999999999999E-5</v>
      </c>
      <c r="Y99" s="40">
        <f>MAX($R$41:R87,R123:R494)</f>
        <v>3.6000000000000001E-5</v>
      </c>
      <c r="Z99" s="66">
        <f t="shared" si="22"/>
        <v>6.6199999999999996E-5</v>
      </c>
      <c r="AA99" s="35">
        <v>59</v>
      </c>
      <c r="AB99" s="41">
        <f t="shared" si="13"/>
        <v>0</v>
      </c>
      <c r="AC99" s="41">
        <f t="shared" si="14"/>
        <v>0</v>
      </c>
      <c r="AD99" s="41">
        <f t="shared" si="30"/>
        <v>3.0199999999999999E-5</v>
      </c>
      <c r="AE99" s="35">
        <v>59</v>
      </c>
      <c r="AF99" s="105" t="s">
        <v>51</v>
      </c>
      <c r="AG99" s="1"/>
      <c r="AH99" s="1"/>
      <c r="AI99" s="1"/>
      <c r="AJ99" s="1"/>
      <c r="AK99" s="1"/>
      <c r="AL99" s="1"/>
      <c r="AM99" s="1"/>
      <c r="AN99" s="1" t="s">
        <v>51</v>
      </c>
    </row>
    <row r="100" spans="1:40" hidden="1" x14ac:dyDescent="0.2">
      <c r="A100" s="306" t="s">
        <v>147</v>
      </c>
      <c r="B100" s="39">
        <f t="shared" si="35"/>
        <v>60</v>
      </c>
      <c r="C100" s="52">
        <f>Data_Inputs!E88</f>
        <v>39083</v>
      </c>
      <c r="D100" s="75" t="s">
        <v>9</v>
      </c>
      <c r="E100" s="52">
        <f>Data_Inputs!F88</f>
        <v>39113</v>
      </c>
      <c r="F100" s="54">
        <f>IF(Data_Inputs!G88="",0,Data_Inputs!G88)</f>
        <v>0</v>
      </c>
      <c r="G100" s="54">
        <f>IF(Data_Inputs!H88="",0,Data_Inputs!H88)</f>
        <v>0</v>
      </c>
      <c r="H100" s="54">
        <f t="shared" si="36"/>
        <v>0</v>
      </c>
      <c r="I100" s="67">
        <f t="shared" si="37"/>
        <v>0</v>
      </c>
      <c r="J100" s="65"/>
      <c r="K100" s="67">
        <f t="shared" si="38"/>
        <v>0</v>
      </c>
      <c r="L100" s="67">
        <f t="shared" si="39"/>
        <v>0</v>
      </c>
      <c r="M100" s="148">
        <f t="shared" si="24"/>
        <v>0</v>
      </c>
      <c r="N100" s="11">
        <f t="shared" si="25"/>
        <v>0</v>
      </c>
      <c r="O100" s="11">
        <f t="shared" si="26"/>
        <v>0</v>
      </c>
      <c r="P100" s="11">
        <f t="shared" si="40"/>
        <v>0</v>
      </c>
      <c r="Q100" s="11">
        <f t="shared" si="41"/>
        <v>0</v>
      </c>
      <c r="R100" s="140">
        <f t="shared" si="28"/>
        <v>3.01E-5</v>
      </c>
      <c r="S100" s="67">
        <f t="shared" si="42"/>
        <v>3.01E-5</v>
      </c>
      <c r="T100" s="67">
        <f t="shared" si="43"/>
        <v>3.01E-5</v>
      </c>
      <c r="U100" s="91">
        <f t="shared" si="32"/>
        <v>60</v>
      </c>
      <c r="V100" s="54">
        <f t="shared" si="44"/>
        <v>0</v>
      </c>
      <c r="W100" s="54">
        <f t="shared" si="45"/>
        <v>0</v>
      </c>
      <c r="X100" s="41">
        <f t="shared" si="29"/>
        <v>3.01E-5</v>
      </c>
      <c r="Y100" s="40">
        <f>MAX($R$41:R88,R124:R495)</f>
        <v>3.6000000000000001E-5</v>
      </c>
      <c r="Z100" s="66">
        <f t="shared" si="22"/>
        <v>6.6100000000000007E-5</v>
      </c>
      <c r="AA100" s="35">
        <v>60</v>
      </c>
      <c r="AB100" s="41">
        <f t="shared" si="13"/>
        <v>0</v>
      </c>
      <c r="AC100" s="41">
        <f t="shared" si="14"/>
        <v>0</v>
      </c>
      <c r="AD100" s="41">
        <f t="shared" si="30"/>
        <v>3.01E-5</v>
      </c>
      <c r="AE100" s="35">
        <v>60</v>
      </c>
      <c r="AF100" s="105" t="s">
        <v>51</v>
      </c>
      <c r="AG100" s="1"/>
      <c r="AH100" s="1"/>
      <c r="AI100" s="1"/>
      <c r="AJ100" s="1"/>
      <c r="AK100" s="1"/>
      <c r="AL100" s="1"/>
      <c r="AM100" s="1"/>
      <c r="AN100" s="1" t="s">
        <v>51</v>
      </c>
    </row>
    <row r="101" spans="1:40" hidden="1" x14ac:dyDescent="0.2">
      <c r="A101" s="306" t="s">
        <v>147</v>
      </c>
      <c r="B101" s="39">
        <f t="shared" si="35"/>
        <v>61</v>
      </c>
      <c r="C101" s="52">
        <f>Data_Inputs!E89</f>
        <v>39052</v>
      </c>
      <c r="D101" s="75" t="s">
        <v>9</v>
      </c>
      <c r="E101" s="52">
        <f>Data_Inputs!F89</f>
        <v>39082</v>
      </c>
      <c r="F101" s="54">
        <f>IF(Data_Inputs!G89="",0,Data_Inputs!G89)</f>
        <v>0</v>
      </c>
      <c r="G101" s="54">
        <f>IF(Data_Inputs!H89="",0,Data_Inputs!H89)</f>
        <v>0</v>
      </c>
      <c r="H101" s="54">
        <f t="shared" si="36"/>
        <v>0</v>
      </c>
      <c r="I101" s="67">
        <f t="shared" si="37"/>
        <v>0</v>
      </c>
      <c r="J101" s="65"/>
      <c r="K101" s="67">
        <f t="shared" si="38"/>
        <v>0</v>
      </c>
      <c r="L101" s="67">
        <f t="shared" si="39"/>
        <v>0</v>
      </c>
      <c r="M101" s="148">
        <f t="shared" si="24"/>
        <v>0</v>
      </c>
      <c r="N101" s="11">
        <f t="shared" si="25"/>
        <v>0</v>
      </c>
      <c r="O101" s="11">
        <f t="shared" si="26"/>
        <v>0</v>
      </c>
      <c r="P101" s="11">
        <f t="shared" si="40"/>
        <v>0</v>
      </c>
      <c r="Q101" s="11">
        <f t="shared" si="41"/>
        <v>0</v>
      </c>
      <c r="R101" s="140">
        <f t="shared" si="28"/>
        <v>3.0000000000000001E-5</v>
      </c>
      <c r="S101" s="67">
        <f t="shared" si="42"/>
        <v>3.0000000000000001E-5</v>
      </c>
      <c r="T101" s="67">
        <f t="shared" si="43"/>
        <v>3.0000000000000001E-5</v>
      </c>
      <c r="U101" s="91">
        <f t="shared" si="32"/>
        <v>61</v>
      </c>
      <c r="V101" s="54">
        <f t="shared" si="44"/>
        <v>0</v>
      </c>
      <c r="W101" s="54">
        <f t="shared" si="45"/>
        <v>0</v>
      </c>
      <c r="X101" s="41">
        <f t="shared" si="29"/>
        <v>3.0000000000000001E-5</v>
      </c>
      <c r="Y101" s="40">
        <f>MAX($R$41:R89,R125:R496)</f>
        <v>3.6000000000000001E-5</v>
      </c>
      <c r="Z101" s="66">
        <f t="shared" si="22"/>
        <v>6.6000000000000005E-5</v>
      </c>
      <c r="AA101" s="35">
        <v>61</v>
      </c>
      <c r="AB101" s="41">
        <f t="shared" si="13"/>
        <v>0</v>
      </c>
      <c r="AC101" s="41">
        <f t="shared" si="14"/>
        <v>0</v>
      </c>
      <c r="AD101" s="41">
        <f t="shared" si="30"/>
        <v>3.0000000000000001E-5</v>
      </c>
      <c r="AE101" s="35">
        <v>61</v>
      </c>
      <c r="AF101" s="105" t="s">
        <v>51</v>
      </c>
      <c r="AG101" s="1"/>
      <c r="AH101" s="1"/>
      <c r="AI101" s="1"/>
      <c r="AJ101" s="1"/>
      <c r="AK101" s="1"/>
      <c r="AL101" s="1"/>
      <c r="AM101" s="1"/>
      <c r="AN101" s="1" t="s">
        <v>51</v>
      </c>
    </row>
    <row r="102" spans="1:40" hidden="1" x14ac:dyDescent="0.2">
      <c r="A102" s="306" t="s">
        <v>147</v>
      </c>
      <c r="B102" s="39">
        <f t="shared" si="35"/>
        <v>62</v>
      </c>
      <c r="C102" s="52">
        <f>Data_Inputs!E90</f>
        <v>39022</v>
      </c>
      <c r="D102" s="75" t="s">
        <v>9</v>
      </c>
      <c r="E102" s="52">
        <f>Data_Inputs!F90</f>
        <v>39051</v>
      </c>
      <c r="F102" s="54">
        <f>IF(Data_Inputs!G90="",0,Data_Inputs!G90)</f>
        <v>0</v>
      </c>
      <c r="G102" s="54">
        <f>IF(Data_Inputs!H90="",0,Data_Inputs!H90)</f>
        <v>0</v>
      </c>
      <c r="H102" s="54">
        <f t="shared" si="36"/>
        <v>0</v>
      </c>
      <c r="I102" s="67">
        <f t="shared" si="37"/>
        <v>0</v>
      </c>
      <c r="J102" s="65"/>
      <c r="K102" s="67">
        <f t="shared" si="38"/>
        <v>0</v>
      </c>
      <c r="L102" s="67">
        <f t="shared" si="39"/>
        <v>0</v>
      </c>
      <c r="M102" s="148">
        <f t="shared" si="24"/>
        <v>0</v>
      </c>
      <c r="N102" s="11">
        <f t="shared" si="25"/>
        <v>0</v>
      </c>
      <c r="O102" s="11">
        <f t="shared" si="26"/>
        <v>0</v>
      </c>
      <c r="P102" s="11">
        <f t="shared" si="40"/>
        <v>0</v>
      </c>
      <c r="Q102" s="11">
        <f t="shared" si="41"/>
        <v>0</v>
      </c>
      <c r="R102" s="140">
        <f t="shared" si="28"/>
        <v>2.9899999999999998E-5</v>
      </c>
      <c r="S102" s="67">
        <f t="shared" si="42"/>
        <v>2.9899999999999998E-5</v>
      </c>
      <c r="T102" s="67">
        <f t="shared" si="43"/>
        <v>2.9899999999999998E-5</v>
      </c>
      <c r="U102" s="91">
        <f t="shared" si="32"/>
        <v>62</v>
      </c>
      <c r="V102" s="54">
        <f t="shared" si="44"/>
        <v>0</v>
      </c>
      <c r="W102" s="54">
        <f t="shared" si="45"/>
        <v>0</v>
      </c>
      <c r="X102" s="41">
        <f t="shared" si="29"/>
        <v>2.9899999999999998E-5</v>
      </c>
      <c r="Y102" s="40">
        <f>MAX($R$41:R90,R126:R497)</f>
        <v>3.6000000000000001E-5</v>
      </c>
      <c r="Z102" s="66">
        <f t="shared" si="22"/>
        <v>6.5900000000000003E-5</v>
      </c>
      <c r="AA102" s="35">
        <v>62</v>
      </c>
      <c r="AB102" s="41">
        <f t="shared" si="13"/>
        <v>0</v>
      </c>
      <c r="AC102" s="41">
        <f t="shared" si="14"/>
        <v>0</v>
      </c>
      <c r="AD102" s="41">
        <f t="shared" si="30"/>
        <v>2.9899999999999998E-5</v>
      </c>
      <c r="AE102" s="35">
        <v>62</v>
      </c>
      <c r="AF102" s="105" t="s">
        <v>51</v>
      </c>
      <c r="AG102" s="1"/>
      <c r="AH102" s="1"/>
      <c r="AI102" s="1"/>
      <c r="AJ102" s="1"/>
      <c r="AK102" s="1"/>
      <c r="AL102" s="1"/>
      <c r="AM102" s="1"/>
      <c r="AN102" s="1" t="s">
        <v>51</v>
      </c>
    </row>
    <row r="103" spans="1:40" hidden="1" x14ac:dyDescent="0.2">
      <c r="A103" s="306" t="s">
        <v>147</v>
      </c>
      <c r="B103" s="39">
        <f t="shared" si="35"/>
        <v>63</v>
      </c>
      <c r="C103" s="52">
        <f>Data_Inputs!E91</f>
        <v>38991</v>
      </c>
      <c r="D103" s="75" t="s">
        <v>9</v>
      </c>
      <c r="E103" s="52">
        <f>Data_Inputs!F91</f>
        <v>39021</v>
      </c>
      <c r="F103" s="54">
        <f>IF(Data_Inputs!G91="",0,Data_Inputs!G91)</f>
        <v>0</v>
      </c>
      <c r="G103" s="54">
        <f>IF(Data_Inputs!H91="",0,Data_Inputs!H91)</f>
        <v>0</v>
      </c>
      <c r="H103" s="54">
        <f t="shared" si="36"/>
        <v>0</v>
      </c>
      <c r="I103" s="67">
        <f t="shared" si="37"/>
        <v>0</v>
      </c>
      <c r="J103" s="65"/>
      <c r="K103" s="67">
        <f t="shared" si="38"/>
        <v>0</v>
      </c>
      <c r="L103" s="67">
        <f t="shared" si="39"/>
        <v>0</v>
      </c>
      <c r="M103" s="148">
        <f t="shared" si="24"/>
        <v>0</v>
      </c>
      <c r="N103" s="11">
        <f t="shared" si="25"/>
        <v>0</v>
      </c>
      <c r="O103" s="11">
        <f t="shared" si="26"/>
        <v>0</v>
      </c>
      <c r="P103" s="11">
        <f t="shared" si="40"/>
        <v>0</v>
      </c>
      <c r="Q103" s="11">
        <f t="shared" si="41"/>
        <v>0</v>
      </c>
      <c r="R103" s="140">
        <f t="shared" si="28"/>
        <v>2.9799999999999999E-5</v>
      </c>
      <c r="S103" s="67">
        <f t="shared" si="42"/>
        <v>2.9799999999999999E-5</v>
      </c>
      <c r="T103" s="67">
        <f t="shared" si="43"/>
        <v>2.9799999999999999E-5</v>
      </c>
      <c r="U103" s="91">
        <f t="shared" si="32"/>
        <v>63</v>
      </c>
      <c r="V103" s="54">
        <f t="shared" si="44"/>
        <v>0</v>
      </c>
      <c r="W103" s="54">
        <f t="shared" si="45"/>
        <v>0</v>
      </c>
      <c r="X103" s="41">
        <f t="shared" si="29"/>
        <v>2.9799999999999999E-5</v>
      </c>
      <c r="Y103" s="40">
        <f>MAX($R$41:R91,R127:R498)</f>
        <v>3.6000000000000001E-5</v>
      </c>
      <c r="Z103" s="66">
        <f t="shared" si="22"/>
        <v>6.58E-5</v>
      </c>
      <c r="AA103" s="35">
        <v>63</v>
      </c>
      <c r="AB103" s="41">
        <f t="shared" si="13"/>
        <v>0</v>
      </c>
      <c r="AC103" s="41">
        <f t="shared" si="14"/>
        <v>0</v>
      </c>
      <c r="AD103" s="41">
        <f t="shared" si="30"/>
        <v>2.9799999999999999E-5</v>
      </c>
      <c r="AE103" s="35">
        <v>63</v>
      </c>
      <c r="AF103" s="105" t="s">
        <v>51</v>
      </c>
      <c r="AG103" s="1"/>
      <c r="AH103" s="1"/>
      <c r="AI103" s="1"/>
      <c r="AJ103" s="1"/>
      <c r="AK103" s="1"/>
      <c r="AL103" s="1"/>
      <c r="AM103" s="1"/>
      <c r="AN103" s="1" t="s">
        <v>51</v>
      </c>
    </row>
    <row r="104" spans="1:40" hidden="1" x14ac:dyDescent="0.2">
      <c r="A104" s="306" t="s">
        <v>147</v>
      </c>
      <c r="B104" s="39">
        <f t="shared" si="35"/>
        <v>64</v>
      </c>
      <c r="C104" s="52">
        <f>Data_Inputs!E92</f>
        <v>38961</v>
      </c>
      <c r="D104" s="75" t="s">
        <v>9</v>
      </c>
      <c r="E104" s="52">
        <f>Data_Inputs!F92</f>
        <v>38990</v>
      </c>
      <c r="F104" s="54">
        <f>IF(Data_Inputs!G92="",0,Data_Inputs!G92)</f>
        <v>0</v>
      </c>
      <c r="G104" s="54">
        <f>IF(Data_Inputs!H92="",0,Data_Inputs!H92)</f>
        <v>0</v>
      </c>
      <c r="H104" s="54">
        <f t="shared" si="36"/>
        <v>0</v>
      </c>
      <c r="I104" s="67">
        <f t="shared" si="37"/>
        <v>0</v>
      </c>
      <c r="J104" s="65"/>
      <c r="K104" s="67">
        <f t="shared" si="38"/>
        <v>0</v>
      </c>
      <c r="L104" s="67">
        <f t="shared" si="39"/>
        <v>0</v>
      </c>
      <c r="M104" s="148">
        <f t="shared" si="24"/>
        <v>0</v>
      </c>
      <c r="N104" s="11">
        <f t="shared" si="25"/>
        <v>0</v>
      </c>
      <c r="O104" s="11">
        <f t="shared" si="26"/>
        <v>0</v>
      </c>
      <c r="P104" s="11">
        <f t="shared" si="40"/>
        <v>0</v>
      </c>
      <c r="Q104" s="11">
        <f t="shared" si="41"/>
        <v>0</v>
      </c>
      <c r="R104" s="140">
        <f t="shared" si="28"/>
        <v>2.97E-5</v>
      </c>
      <c r="S104" s="67">
        <f t="shared" si="42"/>
        <v>2.97E-5</v>
      </c>
      <c r="T104" s="67">
        <f t="shared" si="43"/>
        <v>2.97E-5</v>
      </c>
      <c r="U104" s="91">
        <f t="shared" si="32"/>
        <v>64</v>
      </c>
      <c r="V104" s="54">
        <f t="shared" si="44"/>
        <v>0</v>
      </c>
      <c r="W104" s="54">
        <f t="shared" si="45"/>
        <v>0</v>
      </c>
      <c r="X104" s="41">
        <f t="shared" si="29"/>
        <v>2.97E-5</v>
      </c>
      <c r="Y104" s="40">
        <f>MAX($R$41:R92,R128:R499)</f>
        <v>3.6000000000000001E-5</v>
      </c>
      <c r="Z104" s="66">
        <f t="shared" si="22"/>
        <v>6.5699999999999998E-5</v>
      </c>
      <c r="AA104" s="35">
        <v>64</v>
      </c>
      <c r="AB104" s="41">
        <f t="shared" si="13"/>
        <v>0</v>
      </c>
      <c r="AC104" s="41">
        <f t="shared" si="14"/>
        <v>0</v>
      </c>
      <c r="AD104" s="41">
        <f t="shared" si="30"/>
        <v>2.97E-5</v>
      </c>
      <c r="AE104" s="35">
        <v>64</v>
      </c>
      <c r="AF104" s="105" t="s">
        <v>51</v>
      </c>
      <c r="AG104" s="1"/>
      <c r="AH104" s="1"/>
      <c r="AI104" s="1"/>
      <c r="AJ104" s="1"/>
      <c r="AK104" s="1"/>
      <c r="AL104" s="1"/>
      <c r="AM104" s="1"/>
      <c r="AN104" s="1" t="s">
        <v>51</v>
      </c>
    </row>
    <row r="105" spans="1:40" hidden="1" x14ac:dyDescent="0.2">
      <c r="A105" s="306" t="s">
        <v>147</v>
      </c>
      <c r="B105" s="39">
        <f t="shared" si="35"/>
        <v>65</v>
      </c>
      <c r="C105" s="52">
        <f>Data_Inputs!E93</f>
        <v>38930</v>
      </c>
      <c r="D105" s="75" t="s">
        <v>9</v>
      </c>
      <c r="E105" s="52">
        <f>Data_Inputs!F93</f>
        <v>38960</v>
      </c>
      <c r="F105" s="54">
        <f>IF(Data_Inputs!G93="",0,Data_Inputs!G93)</f>
        <v>0</v>
      </c>
      <c r="G105" s="54">
        <f>IF(Data_Inputs!H93="",0,Data_Inputs!H93)</f>
        <v>0</v>
      </c>
      <c r="H105" s="54">
        <f t="shared" si="36"/>
        <v>0</v>
      </c>
      <c r="I105" s="67">
        <f t="shared" si="37"/>
        <v>0</v>
      </c>
      <c r="J105" s="65"/>
      <c r="K105" s="67">
        <f t="shared" si="38"/>
        <v>0</v>
      </c>
      <c r="L105" s="67">
        <f t="shared" si="39"/>
        <v>0</v>
      </c>
      <c r="M105" s="148">
        <f t="shared" si="24"/>
        <v>0</v>
      </c>
      <c r="N105" s="11">
        <f t="shared" si="25"/>
        <v>0</v>
      </c>
      <c r="O105" s="11">
        <f t="shared" si="26"/>
        <v>0</v>
      </c>
      <c r="P105" s="11">
        <f t="shared" si="40"/>
        <v>0</v>
      </c>
      <c r="Q105" s="11">
        <f t="shared" si="41"/>
        <v>0</v>
      </c>
      <c r="R105" s="140">
        <f t="shared" si="28"/>
        <v>2.9600000000000001E-5</v>
      </c>
      <c r="S105" s="67">
        <f t="shared" si="42"/>
        <v>2.9600000000000001E-5</v>
      </c>
      <c r="T105" s="67">
        <f t="shared" si="43"/>
        <v>2.9600000000000001E-5</v>
      </c>
      <c r="U105" s="91">
        <f t="shared" si="32"/>
        <v>65</v>
      </c>
      <c r="V105" s="54">
        <f t="shared" si="44"/>
        <v>0</v>
      </c>
      <c r="W105" s="54">
        <f t="shared" si="45"/>
        <v>0</v>
      </c>
      <c r="X105" s="41">
        <f t="shared" si="29"/>
        <v>2.9600000000000001E-5</v>
      </c>
      <c r="Y105" s="40">
        <f>MAX($R$41:R93,R129:R500)</f>
        <v>3.6000000000000001E-5</v>
      </c>
      <c r="Z105" s="66">
        <f t="shared" si="22"/>
        <v>6.5599999999999995E-5</v>
      </c>
      <c r="AA105" s="35">
        <v>65</v>
      </c>
      <c r="AB105" s="41">
        <f t="shared" ref="AB105:AB168" si="46">SUM(F105:F140)</f>
        <v>0</v>
      </c>
      <c r="AC105" s="41">
        <f t="shared" ref="AC105:AC168" si="47">SUM(G105:G140)</f>
        <v>0</v>
      </c>
      <c r="AD105" s="41">
        <f t="shared" si="30"/>
        <v>2.9600000000000001E-5</v>
      </c>
      <c r="AE105" s="35">
        <v>65</v>
      </c>
      <c r="AF105" s="105" t="s">
        <v>51</v>
      </c>
      <c r="AG105" s="1"/>
      <c r="AH105" s="1"/>
      <c r="AI105" s="1"/>
      <c r="AJ105" s="1"/>
      <c r="AK105" s="1"/>
      <c r="AL105" s="1"/>
      <c r="AM105" s="1"/>
      <c r="AN105" s="1" t="s">
        <v>51</v>
      </c>
    </row>
    <row r="106" spans="1:40" hidden="1" x14ac:dyDescent="0.2">
      <c r="A106" s="306" t="s">
        <v>147</v>
      </c>
      <c r="B106" s="39">
        <f t="shared" si="35"/>
        <v>66</v>
      </c>
      <c r="C106" s="52">
        <f>Data_Inputs!E94</f>
        <v>38899</v>
      </c>
      <c r="D106" s="75" t="s">
        <v>9</v>
      </c>
      <c r="E106" s="52">
        <f>Data_Inputs!F94</f>
        <v>38929</v>
      </c>
      <c r="F106" s="54">
        <f>IF(Data_Inputs!G94="",0,Data_Inputs!G94)</f>
        <v>0</v>
      </c>
      <c r="G106" s="54">
        <f>IF(Data_Inputs!H94="",0,Data_Inputs!H94)</f>
        <v>0</v>
      </c>
      <c r="H106" s="54">
        <f t="shared" si="36"/>
        <v>0</v>
      </c>
      <c r="I106" s="67">
        <f t="shared" si="37"/>
        <v>0</v>
      </c>
      <c r="J106" s="65"/>
      <c r="K106" s="67">
        <f t="shared" si="38"/>
        <v>0</v>
      </c>
      <c r="L106" s="67">
        <f t="shared" si="39"/>
        <v>0</v>
      </c>
      <c r="M106" s="148">
        <f t="shared" si="24"/>
        <v>0</v>
      </c>
      <c r="N106" s="11">
        <f t="shared" si="25"/>
        <v>0</v>
      </c>
      <c r="O106" s="11">
        <f t="shared" si="26"/>
        <v>0</v>
      </c>
      <c r="P106" s="11">
        <f t="shared" si="40"/>
        <v>0</v>
      </c>
      <c r="Q106" s="11">
        <f t="shared" si="41"/>
        <v>0</v>
      </c>
      <c r="R106" s="140">
        <f t="shared" si="28"/>
        <v>2.9499999999999999E-5</v>
      </c>
      <c r="S106" s="67">
        <f t="shared" si="42"/>
        <v>2.9499999999999999E-5</v>
      </c>
      <c r="T106" s="67">
        <f t="shared" si="43"/>
        <v>2.9499999999999999E-5</v>
      </c>
      <c r="U106" s="91">
        <f t="shared" si="32"/>
        <v>66</v>
      </c>
      <c r="V106" s="54">
        <f t="shared" si="44"/>
        <v>0</v>
      </c>
      <c r="W106" s="54">
        <f t="shared" si="45"/>
        <v>0</v>
      </c>
      <c r="X106" s="41">
        <f t="shared" si="29"/>
        <v>2.9499999999999999E-5</v>
      </c>
      <c r="Y106" s="40">
        <f>MAX($R$41:R94,R130:R501)</f>
        <v>3.6000000000000001E-5</v>
      </c>
      <c r="Z106" s="66">
        <f t="shared" ref="Z106:Z169" si="48">X106+Y106</f>
        <v>6.5499999999999993E-5</v>
      </c>
      <c r="AA106" s="35">
        <v>66</v>
      </c>
      <c r="AB106" s="41">
        <f t="shared" si="46"/>
        <v>0</v>
      </c>
      <c r="AC106" s="41">
        <f t="shared" si="47"/>
        <v>0</v>
      </c>
      <c r="AD106" s="41">
        <f t="shared" si="30"/>
        <v>2.9499999999999999E-5</v>
      </c>
      <c r="AE106" s="35">
        <v>66</v>
      </c>
      <c r="AF106" s="105" t="s">
        <v>51</v>
      </c>
      <c r="AG106" s="1"/>
      <c r="AH106" s="1"/>
      <c r="AI106" s="1"/>
      <c r="AJ106" s="1"/>
      <c r="AK106" s="1"/>
      <c r="AL106" s="1"/>
      <c r="AM106" s="1"/>
      <c r="AN106" s="1" t="s">
        <v>51</v>
      </c>
    </row>
    <row r="107" spans="1:40" hidden="1" x14ac:dyDescent="0.2">
      <c r="A107" s="306" t="s">
        <v>147</v>
      </c>
      <c r="B107" s="39">
        <f t="shared" si="35"/>
        <v>67</v>
      </c>
      <c r="C107" s="52">
        <f>Data_Inputs!E95</f>
        <v>38869</v>
      </c>
      <c r="D107" s="75" t="s">
        <v>9</v>
      </c>
      <c r="E107" s="52">
        <f>Data_Inputs!F95</f>
        <v>38898</v>
      </c>
      <c r="F107" s="54">
        <f>IF(Data_Inputs!G95="",0,Data_Inputs!G95)</f>
        <v>0</v>
      </c>
      <c r="G107" s="54">
        <f>IF(Data_Inputs!H95="",0,Data_Inputs!H95)</f>
        <v>0</v>
      </c>
      <c r="H107" s="54">
        <f t="shared" si="36"/>
        <v>0</v>
      </c>
      <c r="I107" s="67">
        <f t="shared" si="37"/>
        <v>0</v>
      </c>
      <c r="J107" s="65"/>
      <c r="K107" s="67">
        <f t="shared" si="38"/>
        <v>0</v>
      </c>
      <c r="L107" s="67">
        <f t="shared" si="39"/>
        <v>0</v>
      </c>
      <c r="M107" s="148">
        <f t="shared" ref="M107:M170" si="49">ROUND(IF(I131&gt;0,L131/I131*I107,L107),2)</f>
        <v>0</v>
      </c>
      <c r="N107" s="11">
        <f t="shared" ref="N107:N170" si="50">ROUND(IF(I119&gt;0,L119/I119*I107,L107),2)</f>
        <v>0</v>
      </c>
      <c r="O107" s="11">
        <f t="shared" ref="O107:O170" si="51">IF(AND(I131&gt;0,I119&gt;0),(M107+N107)/2,IF(I131&gt;0,M107,IF(I119&gt;0,N107,L107)))</f>
        <v>0</v>
      </c>
      <c r="P107" s="11">
        <f t="shared" si="40"/>
        <v>0</v>
      </c>
      <c r="Q107" s="11">
        <f t="shared" si="41"/>
        <v>0</v>
      </c>
      <c r="R107" s="140">
        <f t="shared" ref="R107:R170" si="52">MIN(P107,Q107)+(361-$B107)/10^7</f>
        <v>2.94E-5</v>
      </c>
      <c r="S107" s="67">
        <f t="shared" si="42"/>
        <v>2.94E-5</v>
      </c>
      <c r="T107" s="67">
        <f t="shared" si="43"/>
        <v>2.94E-5</v>
      </c>
      <c r="U107" s="91">
        <f t="shared" si="32"/>
        <v>67</v>
      </c>
      <c r="V107" s="54">
        <f t="shared" si="44"/>
        <v>0</v>
      </c>
      <c r="W107" s="54">
        <f t="shared" si="45"/>
        <v>0</v>
      </c>
      <c r="X107" s="41">
        <f t="shared" ref="X107:X170" si="53">V107+W107+(361-$B107)/10^7</f>
        <v>2.94E-5</v>
      </c>
      <c r="Y107" s="40">
        <f>MAX($R$41:R95,R131:R502)</f>
        <v>3.6000000000000001E-5</v>
      </c>
      <c r="Z107" s="66">
        <f t="shared" si="48"/>
        <v>6.5400000000000004E-5</v>
      </c>
      <c r="AA107" s="35">
        <v>67</v>
      </c>
      <c r="AB107" s="41">
        <f t="shared" si="46"/>
        <v>0</v>
      </c>
      <c r="AC107" s="41">
        <f t="shared" si="47"/>
        <v>0</v>
      </c>
      <c r="AD107" s="41">
        <f t="shared" ref="AD107:AD170" si="54">AB107+AC107+(361-$B107)/10^7</f>
        <v>2.94E-5</v>
      </c>
      <c r="AE107" s="35">
        <v>67</v>
      </c>
      <c r="AF107" s="105" t="s">
        <v>51</v>
      </c>
      <c r="AG107" s="1"/>
      <c r="AH107" s="1"/>
      <c r="AI107" s="1"/>
      <c r="AJ107" s="1"/>
      <c r="AK107" s="1"/>
      <c r="AL107" s="1"/>
      <c r="AM107" s="1"/>
      <c r="AN107" s="1" t="s">
        <v>51</v>
      </c>
    </row>
    <row r="108" spans="1:40" hidden="1" x14ac:dyDescent="0.2">
      <c r="A108" s="306" t="s">
        <v>147</v>
      </c>
      <c r="B108" s="39">
        <f t="shared" si="35"/>
        <v>68</v>
      </c>
      <c r="C108" s="52">
        <f>Data_Inputs!E96</f>
        <v>38838</v>
      </c>
      <c r="D108" s="75" t="s">
        <v>9</v>
      </c>
      <c r="E108" s="52">
        <f>Data_Inputs!F96</f>
        <v>38868</v>
      </c>
      <c r="F108" s="54">
        <f>IF(Data_Inputs!G96="",0,Data_Inputs!G96)</f>
        <v>0</v>
      </c>
      <c r="G108" s="54">
        <f>IF(Data_Inputs!H96="",0,Data_Inputs!H96)</f>
        <v>0</v>
      </c>
      <c r="H108" s="54">
        <f t="shared" si="36"/>
        <v>0</v>
      </c>
      <c r="I108" s="67">
        <f t="shared" si="37"/>
        <v>0</v>
      </c>
      <c r="J108" s="65"/>
      <c r="K108" s="67">
        <f t="shared" si="38"/>
        <v>0</v>
      </c>
      <c r="L108" s="67">
        <f t="shared" si="39"/>
        <v>0</v>
      </c>
      <c r="M108" s="148">
        <f t="shared" si="49"/>
        <v>0</v>
      </c>
      <c r="N108" s="11">
        <f t="shared" si="50"/>
        <v>0</v>
      </c>
      <c r="O108" s="11">
        <f t="shared" si="51"/>
        <v>0</v>
      </c>
      <c r="P108" s="11">
        <f t="shared" si="40"/>
        <v>0</v>
      </c>
      <c r="Q108" s="11">
        <f t="shared" si="41"/>
        <v>0</v>
      </c>
      <c r="R108" s="140">
        <f t="shared" si="52"/>
        <v>2.9300000000000001E-5</v>
      </c>
      <c r="S108" s="67">
        <f t="shared" si="42"/>
        <v>2.9300000000000001E-5</v>
      </c>
      <c r="T108" s="67">
        <f t="shared" si="43"/>
        <v>2.9300000000000001E-5</v>
      </c>
      <c r="U108" s="91">
        <f t="shared" ref="U108:U171" si="55">B108</f>
        <v>68</v>
      </c>
      <c r="V108" s="54">
        <f t="shared" si="44"/>
        <v>0</v>
      </c>
      <c r="W108" s="54">
        <f t="shared" si="45"/>
        <v>0</v>
      </c>
      <c r="X108" s="41">
        <f t="shared" si="53"/>
        <v>2.9300000000000001E-5</v>
      </c>
      <c r="Y108" s="40">
        <f>MAX($R$41:R96,R132:R503)</f>
        <v>3.6000000000000001E-5</v>
      </c>
      <c r="Z108" s="66">
        <f t="shared" si="48"/>
        <v>6.5300000000000002E-5</v>
      </c>
      <c r="AA108" s="35">
        <v>68</v>
      </c>
      <c r="AB108" s="41">
        <f t="shared" si="46"/>
        <v>0</v>
      </c>
      <c r="AC108" s="41">
        <f t="shared" si="47"/>
        <v>0</v>
      </c>
      <c r="AD108" s="41">
        <f t="shared" si="54"/>
        <v>2.9300000000000001E-5</v>
      </c>
      <c r="AE108" s="35">
        <v>68</v>
      </c>
      <c r="AF108" s="105" t="s">
        <v>51</v>
      </c>
      <c r="AG108" s="1"/>
      <c r="AH108" s="1"/>
      <c r="AI108" s="1"/>
      <c r="AJ108" s="1"/>
      <c r="AK108" s="1"/>
      <c r="AL108" s="1"/>
      <c r="AM108" s="1"/>
      <c r="AN108" s="1" t="s">
        <v>51</v>
      </c>
    </row>
    <row r="109" spans="1:40" hidden="1" x14ac:dyDescent="0.2">
      <c r="A109" s="306" t="s">
        <v>147</v>
      </c>
      <c r="B109" s="39">
        <f t="shared" si="35"/>
        <v>69</v>
      </c>
      <c r="C109" s="52">
        <f>Data_Inputs!E97</f>
        <v>38808</v>
      </c>
      <c r="D109" s="75" t="s">
        <v>9</v>
      </c>
      <c r="E109" s="52">
        <f>Data_Inputs!F97</f>
        <v>38837</v>
      </c>
      <c r="F109" s="54">
        <f>IF(Data_Inputs!G97="",0,Data_Inputs!G97)</f>
        <v>0</v>
      </c>
      <c r="G109" s="54">
        <f>IF(Data_Inputs!H97="",0,Data_Inputs!H97)</f>
        <v>0</v>
      </c>
      <c r="H109" s="54">
        <f t="shared" si="36"/>
        <v>0</v>
      </c>
      <c r="I109" s="67">
        <f t="shared" si="37"/>
        <v>0</v>
      </c>
      <c r="J109" s="65"/>
      <c r="K109" s="67">
        <f t="shared" si="38"/>
        <v>0</v>
      </c>
      <c r="L109" s="67">
        <f t="shared" si="39"/>
        <v>0</v>
      </c>
      <c r="M109" s="148">
        <f t="shared" si="49"/>
        <v>0</v>
      </c>
      <c r="N109" s="11">
        <f t="shared" si="50"/>
        <v>0</v>
      </c>
      <c r="O109" s="11">
        <f t="shared" si="51"/>
        <v>0</v>
      </c>
      <c r="P109" s="11">
        <f t="shared" si="40"/>
        <v>0</v>
      </c>
      <c r="Q109" s="11">
        <f t="shared" si="41"/>
        <v>0</v>
      </c>
      <c r="R109" s="140">
        <f t="shared" si="52"/>
        <v>2.9200000000000002E-5</v>
      </c>
      <c r="S109" s="67">
        <f t="shared" si="42"/>
        <v>2.9200000000000002E-5</v>
      </c>
      <c r="T109" s="67">
        <f t="shared" si="43"/>
        <v>2.9200000000000002E-5</v>
      </c>
      <c r="U109" s="91">
        <f t="shared" si="55"/>
        <v>69</v>
      </c>
      <c r="V109" s="54">
        <f t="shared" si="44"/>
        <v>0</v>
      </c>
      <c r="W109" s="54">
        <f t="shared" si="45"/>
        <v>0</v>
      </c>
      <c r="X109" s="41">
        <f t="shared" si="53"/>
        <v>2.9200000000000002E-5</v>
      </c>
      <c r="Y109" s="40">
        <f>MAX($R$41:R97,R133:R504)</f>
        <v>3.6000000000000001E-5</v>
      </c>
      <c r="Z109" s="66">
        <f t="shared" si="48"/>
        <v>6.5199999999999999E-5</v>
      </c>
      <c r="AA109" s="35">
        <v>69</v>
      </c>
      <c r="AB109" s="41">
        <f t="shared" si="46"/>
        <v>0</v>
      </c>
      <c r="AC109" s="41">
        <f t="shared" si="47"/>
        <v>0</v>
      </c>
      <c r="AD109" s="41">
        <f t="shared" si="54"/>
        <v>2.9200000000000002E-5</v>
      </c>
      <c r="AE109" s="35">
        <v>69</v>
      </c>
      <c r="AF109" s="105" t="s">
        <v>51</v>
      </c>
      <c r="AG109" s="1"/>
      <c r="AH109" s="1"/>
      <c r="AI109" s="1"/>
      <c r="AJ109" s="1"/>
      <c r="AK109" s="1"/>
      <c r="AL109" s="1"/>
      <c r="AM109" s="1"/>
      <c r="AN109" s="1" t="s">
        <v>51</v>
      </c>
    </row>
    <row r="110" spans="1:40" hidden="1" x14ac:dyDescent="0.2">
      <c r="A110" s="306" t="s">
        <v>147</v>
      </c>
      <c r="B110" s="39">
        <f t="shared" si="35"/>
        <v>70</v>
      </c>
      <c r="C110" s="52">
        <f>Data_Inputs!E98</f>
        <v>38777</v>
      </c>
      <c r="D110" s="75" t="s">
        <v>9</v>
      </c>
      <c r="E110" s="52">
        <f>Data_Inputs!F98</f>
        <v>38807</v>
      </c>
      <c r="F110" s="54">
        <f>IF(Data_Inputs!G98="",0,Data_Inputs!G98)</f>
        <v>0</v>
      </c>
      <c r="G110" s="54">
        <f>IF(Data_Inputs!H98="",0,Data_Inputs!H98)</f>
        <v>0</v>
      </c>
      <c r="H110" s="54">
        <f t="shared" si="36"/>
        <v>0</v>
      </c>
      <c r="I110" s="67">
        <f t="shared" si="37"/>
        <v>0</v>
      </c>
      <c r="J110" s="65"/>
      <c r="K110" s="67">
        <f t="shared" si="38"/>
        <v>0</v>
      </c>
      <c r="L110" s="67">
        <f t="shared" si="39"/>
        <v>0</v>
      </c>
      <c r="M110" s="148">
        <f t="shared" si="49"/>
        <v>0</v>
      </c>
      <c r="N110" s="11">
        <f t="shared" si="50"/>
        <v>0</v>
      </c>
      <c r="O110" s="11">
        <f t="shared" si="51"/>
        <v>0</v>
      </c>
      <c r="P110" s="11">
        <f t="shared" si="40"/>
        <v>0</v>
      </c>
      <c r="Q110" s="11">
        <f t="shared" si="41"/>
        <v>0</v>
      </c>
      <c r="R110" s="140">
        <f t="shared" si="52"/>
        <v>2.9099999999999999E-5</v>
      </c>
      <c r="S110" s="67">
        <f t="shared" si="42"/>
        <v>2.9099999999999999E-5</v>
      </c>
      <c r="T110" s="67">
        <f t="shared" si="43"/>
        <v>2.9099999999999999E-5</v>
      </c>
      <c r="U110" s="91">
        <f t="shared" si="55"/>
        <v>70</v>
      </c>
      <c r="V110" s="54">
        <f t="shared" si="44"/>
        <v>0</v>
      </c>
      <c r="W110" s="54">
        <f t="shared" si="45"/>
        <v>0</v>
      </c>
      <c r="X110" s="41">
        <f t="shared" si="53"/>
        <v>2.9099999999999999E-5</v>
      </c>
      <c r="Y110" s="40">
        <f>MAX($R$41:R98,R134:R505)</f>
        <v>3.6000000000000001E-5</v>
      </c>
      <c r="Z110" s="66">
        <f t="shared" si="48"/>
        <v>6.5099999999999997E-5</v>
      </c>
      <c r="AA110" s="35">
        <v>70</v>
      </c>
      <c r="AB110" s="41">
        <f t="shared" si="46"/>
        <v>0</v>
      </c>
      <c r="AC110" s="41">
        <f t="shared" si="47"/>
        <v>0</v>
      </c>
      <c r="AD110" s="41">
        <f t="shared" si="54"/>
        <v>2.9099999999999999E-5</v>
      </c>
      <c r="AE110" s="35">
        <v>70</v>
      </c>
      <c r="AF110" s="105" t="s">
        <v>51</v>
      </c>
      <c r="AG110" s="1"/>
      <c r="AH110" s="1"/>
      <c r="AI110" s="1"/>
      <c r="AJ110" s="1"/>
      <c r="AK110" s="1"/>
      <c r="AL110" s="1"/>
      <c r="AM110" s="1"/>
      <c r="AN110" s="1" t="s">
        <v>51</v>
      </c>
    </row>
    <row r="111" spans="1:40" hidden="1" x14ac:dyDescent="0.2">
      <c r="A111" s="306" t="s">
        <v>147</v>
      </c>
      <c r="B111" s="39">
        <f t="shared" si="35"/>
        <v>71</v>
      </c>
      <c r="C111" s="52">
        <f>Data_Inputs!E99</f>
        <v>38749</v>
      </c>
      <c r="D111" s="75" t="s">
        <v>9</v>
      </c>
      <c r="E111" s="52">
        <f>Data_Inputs!F99</f>
        <v>38776</v>
      </c>
      <c r="F111" s="54">
        <f>IF(Data_Inputs!G99="",0,Data_Inputs!G99)</f>
        <v>0</v>
      </c>
      <c r="G111" s="54">
        <f>IF(Data_Inputs!H99="",0,Data_Inputs!H99)</f>
        <v>0</v>
      </c>
      <c r="H111" s="54">
        <f t="shared" si="36"/>
        <v>0</v>
      </c>
      <c r="I111" s="67">
        <f t="shared" si="37"/>
        <v>0</v>
      </c>
      <c r="J111" s="65"/>
      <c r="K111" s="67">
        <f t="shared" si="38"/>
        <v>0</v>
      </c>
      <c r="L111" s="67">
        <f t="shared" si="39"/>
        <v>0</v>
      </c>
      <c r="M111" s="148">
        <f t="shared" si="49"/>
        <v>0</v>
      </c>
      <c r="N111" s="11">
        <f t="shared" si="50"/>
        <v>0</v>
      </c>
      <c r="O111" s="11">
        <f t="shared" si="51"/>
        <v>0</v>
      </c>
      <c r="P111" s="11">
        <f t="shared" si="40"/>
        <v>0</v>
      </c>
      <c r="Q111" s="11">
        <f t="shared" si="41"/>
        <v>0</v>
      </c>
      <c r="R111" s="140">
        <f t="shared" si="52"/>
        <v>2.9E-5</v>
      </c>
      <c r="S111" s="67">
        <f t="shared" si="42"/>
        <v>2.9E-5</v>
      </c>
      <c r="T111" s="67">
        <f t="shared" si="43"/>
        <v>2.9E-5</v>
      </c>
      <c r="U111" s="91">
        <f t="shared" si="55"/>
        <v>71</v>
      </c>
      <c r="V111" s="54">
        <f t="shared" si="44"/>
        <v>0</v>
      </c>
      <c r="W111" s="54">
        <f t="shared" si="45"/>
        <v>0</v>
      </c>
      <c r="X111" s="41">
        <f t="shared" si="53"/>
        <v>2.9E-5</v>
      </c>
      <c r="Y111" s="40">
        <f>MAX($R$41:R99,R135:R506)</f>
        <v>3.6000000000000001E-5</v>
      </c>
      <c r="Z111" s="66">
        <f t="shared" si="48"/>
        <v>6.5000000000000008E-5</v>
      </c>
      <c r="AA111" s="35">
        <v>71</v>
      </c>
      <c r="AB111" s="41">
        <f t="shared" si="46"/>
        <v>0</v>
      </c>
      <c r="AC111" s="41">
        <f t="shared" si="47"/>
        <v>0</v>
      </c>
      <c r="AD111" s="41">
        <f t="shared" si="54"/>
        <v>2.9E-5</v>
      </c>
      <c r="AE111" s="35">
        <v>71</v>
      </c>
      <c r="AF111" s="105" t="s">
        <v>51</v>
      </c>
      <c r="AG111" s="1"/>
      <c r="AH111" s="1"/>
      <c r="AI111" s="1"/>
      <c r="AJ111" s="1"/>
      <c r="AK111" s="1"/>
      <c r="AL111" s="1"/>
      <c r="AM111" s="1"/>
      <c r="AN111" s="1" t="s">
        <v>51</v>
      </c>
    </row>
    <row r="112" spans="1:40" hidden="1" x14ac:dyDescent="0.2">
      <c r="A112" s="306" t="s">
        <v>147</v>
      </c>
      <c r="B112" s="39">
        <f t="shared" si="35"/>
        <v>72</v>
      </c>
      <c r="C112" s="52">
        <f>Data_Inputs!E100</f>
        <v>38718</v>
      </c>
      <c r="D112" s="75" t="s">
        <v>9</v>
      </c>
      <c r="E112" s="52">
        <f>Data_Inputs!F100</f>
        <v>38748</v>
      </c>
      <c r="F112" s="54">
        <f>IF(Data_Inputs!G100="",0,Data_Inputs!G100)</f>
        <v>0</v>
      </c>
      <c r="G112" s="54">
        <f>IF(Data_Inputs!H100="",0,Data_Inputs!H100)</f>
        <v>0</v>
      </c>
      <c r="H112" s="54">
        <f t="shared" si="36"/>
        <v>0</v>
      </c>
      <c r="I112" s="67">
        <f t="shared" si="37"/>
        <v>0</v>
      </c>
      <c r="J112" s="65"/>
      <c r="K112" s="67">
        <f t="shared" si="38"/>
        <v>0</v>
      </c>
      <c r="L112" s="67">
        <f t="shared" si="39"/>
        <v>0</v>
      </c>
      <c r="M112" s="148">
        <f t="shared" si="49"/>
        <v>0</v>
      </c>
      <c r="N112" s="11">
        <f t="shared" si="50"/>
        <v>0</v>
      </c>
      <c r="O112" s="11">
        <f t="shared" si="51"/>
        <v>0</v>
      </c>
      <c r="P112" s="11">
        <f t="shared" si="40"/>
        <v>0</v>
      </c>
      <c r="Q112" s="11">
        <f t="shared" si="41"/>
        <v>0</v>
      </c>
      <c r="R112" s="140">
        <f t="shared" si="52"/>
        <v>2.8900000000000001E-5</v>
      </c>
      <c r="S112" s="67">
        <f t="shared" si="42"/>
        <v>2.8900000000000001E-5</v>
      </c>
      <c r="T112" s="67">
        <f t="shared" si="43"/>
        <v>2.8900000000000001E-5</v>
      </c>
      <c r="U112" s="91">
        <f t="shared" si="55"/>
        <v>72</v>
      </c>
      <c r="V112" s="54">
        <f t="shared" si="44"/>
        <v>0</v>
      </c>
      <c r="W112" s="54">
        <f t="shared" si="45"/>
        <v>0</v>
      </c>
      <c r="X112" s="41">
        <f t="shared" si="53"/>
        <v>2.8900000000000001E-5</v>
      </c>
      <c r="Y112" s="40">
        <f>MAX($R$41:R100,R136:R507)</f>
        <v>3.6000000000000001E-5</v>
      </c>
      <c r="Z112" s="66">
        <f t="shared" si="48"/>
        <v>6.4900000000000005E-5</v>
      </c>
      <c r="AA112" s="35">
        <v>72</v>
      </c>
      <c r="AB112" s="41">
        <f t="shared" si="46"/>
        <v>0</v>
      </c>
      <c r="AC112" s="41">
        <f t="shared" si="47"/>
        <v>0</v>
      </c>
      <c r="AD112" s="41">
        <f t="shared" si="54"/>
        <v>2.8900000000000001E-5</v>
      </c>
      <c r="AE112" s="35">
        <v>72</v>
      </c>
      <c r="AF112" s="105" t="s">
        <v>51</v>
      </c>
      <c r="AG112" s="1"/>
      <c r="AH112" s="1"/>
      <c r="AI112" s="1"/>
      <c r="AJ112" s="1"/>
      <c r="AK112" s="1"/>
      <c r="AL112" s="1"/>
      <c r="AM112" s="1"/>
      <c r="AN112" s="1" t="s">
        <v>51</v>
      </c>
    </row>
    <row r="113" spans="1:40" hidden="1" x14ac:dyDescent="0.2">
      <c r="A113" s="306" t="s">
        <v>147</v>
      </c>
      <c r="B113" s="39">
        <f t="shared" si="35"/>
        <v>73</v>
      </c>
      <c r="C113" s="52">
        <f>Data_Inputs!E101</f>
        <v>38687</v>
      </c>
      <c r="D113" s="75" t="s">
        <v>9</v>
      </c>
      <c r="E113" s="52">
        <f>Data_Inputs!F101</f>
        <v>38717</v>
      </c>
      <c r="F113" s="54">
        <f>IF(Data_Inputs!G101="",0,Data_Inputs!G101)</f>
        <v>0</v>
      </c>
      <c r="G113" s="54">
        <f>IF(Data_Inputs!H101="",0,Data_Inputs!H101)</f>
        <v>0</v>
      </c>
      <c r="H113" s="54">
        <f t="shared" si="36"/>
        <v>0</v>
      </c>
      <c r="I113" s="67">
        <f t="shared" si="37"/>
        <v>0</v>
      </c>
      <c r="J113" s="65"/>
      <c r="K113" s="67">
        <f t="shared" si="38"/>
        <v>0</v>
      </c>
      <c r="L113" s="67">
        <f t="shared" si="39"/>
        <v>0</v>
      </c>
      <c r="M113" s="148">
        <f t="shared" si="49"/>
        <v>0</v>
      </c>
      <c r="N113" s="11">
        <f t="shared" si="50"/>
        <v>0</v>
      </c>
      <c r="O113" s="11">
        <f t="shared" si="51"/>
        <v>0</v>
      </c>
      <c r="P113" s="11">
        <f t="shared" si="40"/>
        <v>0</v>
      </c>
      <c r="Q113" s="11">
        <f t="shared" si="41"/>
        <v>0</v>
      </c>
      <c r="R113" s="140">
        <f t="shared" si="52"/>
        <v>2.8799999999999999E-5</v>
      </c>
      <c r="S113" s="67">
        <f t="shared" si="42"/>
        <v>2.8799999999999999E-5</v>
      </c>
      <c r="T113" s="67">
        <f t="shared" si="43"/>
        <v>2.8799999999999999E-5</v>
      </c>
      <c r="U113" s="91">
        <f t="shared" si="55"/>
        <v>73</v>
      </c>
      <c r="V113" s="54">
        <f t="shared" si="44"/>
        <v>0</v>
      </c>
      <c r="W113" s="54">
        <f t="shared" si="45"/>
        <v>0</v>
      </c>
      <c r="X113" s="41">
        <f t="shared" si="53"/>
        <v>2.8799999999999999E-5</v>
      </c>
      <c r="Y113" s="40">
        <f>MAX($R$41:R101,R137:R508)</f>
        <v>3.6000000000000001E-5</v>
      </c>
      <c r="Z113" s="66">
        <f t="shared" si="48"/>
        <v>6.4800000000000003E-5</v>
      </c>
      <c r="AA113" s="35">
        <v>73</v>
      </c>
      <c r="AB113" s="41">
        <f t="shared" si="46"/>
        <v>0</v>
      </c>
      <c r="AC113" s="41">
        <f t="shared" si="47"/>
        <v>0</v>
      </c>
      <c r="AD113" s="41">
        <f t="shared" si="54"/>
        <v>2.8799999999999999E-5</v>
      </c>
      <c r="AE113" s="35">
        <v>73</v>
      </c>
      <c r="AF113" s="105" t="s">
        <v>51</v>
      </c>
      <c r="AG113" s="1"/>
      <c r="AH113" s="1"/>
      <c r="AI113" s="1"/>
      <c r="AJ113" s="1"/>
      <c r="AK113" s="1"/>
      <c r="AL113" s="1"/>
      <c r="AM113" s="1"/>
      <c r="AN113" s="1" t="s">
        <v>51</v>
      </c>
    </row>
    <row r="114" spans="1:40" hidden="1" x14ac:dyDescent="0.2">
      <c r="A114" s="306" t="s">
        <v>147</v>
      </c>
      <c r="B114" s="39">
        <f t="shared" si="35"/>
        <v>74</v>
      </c>
      <c r="C114" s="52">
        <f>Data_Inputs!E102</f>
        <v>38657</v>
      </c>
      <c r="D114" s="75" t="s">
        <v>9</v>
      </c>
      <c r="E114" s="52">
        <f>Data_Inputs!F102</f>
        <v>38686</v>
      </c>
      <c r="F114" s="54">
        <f>IF(Data_Inputs!G102="",0,Data_Inputs!G102)</f>
        <v>0</v>
      </c>
      <c r="G114" s="54">
        <f>IF(Data_Inputs!H102="",0,Data_Inputs!H102)</f>
        <v>0</v>
      </c>
      <c r="H114" s="54">
        <f t="shared" si="36"/>
        <v>0</v>
      </c>
      <c r="I114" s="67">
        <f t="shared" si="37"/>
        <v>0</v>
      </c>
      <c r="J114" s="65"/>
      <c r="K114" s="67">
        <f t="shared" si="38"/>
        <v>0</v>
      </c>
      <c r="L114" s="67">
        <f t="shared" si="39"/>
        <v>0</v>
      </c>
      <c r="M114" s="148">
        <f t="shared" si="49"/>
        <v>0</v>
      </c>
      <c r="N114" s="11">
        <f t="shared" si="50"/>
        <v>0</v>
      </c>
      <c r="O114" s="11">
        <f t="shared" si="51"/>
        <v>0</v>
      </c>
      <c r="P114" s="11">
        <f t="shared" si="40"/>
        <v>0</v>
      </c>
      <c r="Q114" s="11">
        <f t="shared" si="41"/>
        <v>0</v>
      </c>
      <c r="R114" s="140">
        <f t="shared" si="52"/>
        <v>2.87E-5</v>
      </c>
      <c r="S114" s="67">
        <f t="shared" si="42"/>
        <v>2.87E-5</v>
      </c>
      <c r="T114" s="67">
        <f t="shared" si="43"/>
        <v>2.87E-5</v>
      </c>
      <c r="U114" s="91">
        <f t="shared" si="55"/>
        <v>74</v>
      </c>
      <c r="V114" s="54">
        <f t="shared" si="44"/>
        <v>0</v>
      </c>
      <c r="W114" s="54">
        <f t="shared" si="45"/>
        <v>0</v>
      </c>
      <c r="X114" s="41">
        <f t="shared" si="53"/>
        <v>2.87E-5</v>
      </c>
      <c r="Y114" s="40">
        <f>MAX($R$41:R102,R138:R509)</f>
        <v>3.6000000000000001E-5</v>
      </c>
      <c r="Z114" s="66">
        <f t="shared" si="48"/>
        <v>6.4700000000000001E-5</v>
      </c>
      <c r="AA114" s="35">
        <v>74</v>
      </c>
      <c r="AB114" s="41">
        <f t="shared" si="46"/>
        <v>0</v>
      </c>
      <c r="AC114" s="41">
        <f t="shared" si="47"/>
        <v>0</v>
      </c>
      <c r="AD114" s="41">
        <f t="shared" si="54"/>
        <v>2.87E-5</v>
      </c>
      <c r="AE114" s="35">
        <v>74</v>
      </c>
      <c r="AF114" s="105" t="s">
        <v>51</v>
      </c>
      <c r="AG114" s="1"/>
      <c r="AH114" s="1"/>
      <c r="AI114" s="1"/>
      <c r="AJ114" s="1"/>
      <c r="AK114" s="1"/>
      <c r="AL114" s="1"/>
      <c r="AM114" s="1"/>
      <c r="AN114" s="1" t="s">
        <v>51</v>
      </c>
    </row>
    <row r="115" spans="1:40" hidden="1" x14ac:dyDescent="0.2">
      <c r="A115" s="306" t="s">
        <v>147</v>
      </c>
      <c r="B115" s="39">
        <f t="shared" si="35"/>
        <v>75</v>
      </c>
      <c r="C115" s="52">
        <f>Data_Inputs!E103</f>
        <v>38626</v>
      </c>
      <c r="D115" s="75" t="s">
        <v>9</v>
      </c>
      <c r="E115" s="52">
        <f>Data_Inputs!F103</f>
        <v>38656</v>
      </c>
      <c r="F115" s="54">
        <f>IF(Data_Inputs!G103="",0,Data_Inputs!G103)</f>
        <v>0</v>
      </c>
      <c r="G115" s="54">
        <f>IF(Data_Inputs!H103="",0,Data_Inputs!H103)</f>
        <v>0</v>
      </c>
      <c r="H115" s="54">
        <f t="shared" si="36"/>
        <v>0</v>
      </c>
      <c r="I115" s="67">
        <f t="shared" si="37"/>
        <v>0</v>
      </c>
      <c r="J115" s="65"/>
      <c r="K115" s="67">
        <f t="shared" si="38"/>
        <v>0</v>
      </c>
      <c r="L115" s="67">
        <f t="shared" si="39"/>
        <v>0</v>
      </c>
      <c r="M115" s="148">
        <f t="shared" si="49"/>
        <v>0</v>
      </c>
      <c r="N115" s="11">
        <f t="shared" si="50"/>
        <v>0</v>
      </c>
      <c r="O115" s="11">
        <f t="shared" si="51"/>
        <v>0</v>
      </c>
      <c r="P115" s="11">
        <f t="shared" si="40"/>
        <v>0</v>
      </c>
      <c r="Q115" s="11">
        <f t="shared" si="41"/>
        <v>0</v>
      </c>
      <c r="R115" s="140">
        <f t="shared" si="52"/>
        <v>2.8600000000000001E-5</v>
      </c>
      <c r="S115" s="67">
        <f t="shared" si="42"/>
        <v>2.8600000000000001E-5</v>
      </c>
      <c r="T115" s="67">
        <f t="shared" si="43"/>
        <v>2.8600000000000001E-5</v>
      </c>
      <c r="U115" s="91">
        <f t="shared" si="55"/>
        <v>75</v>
      </c>
      <c r="V115" s="54">
        <f t="shared" si="44"/>
        <v>0</v>
      </c>
      <c r="W115" s="54">
        <f t="shared" si="45"/>
        <v>0</v>
      </c>
      <c r="X115" s="41">
        <f t="shared" si="53"/>
        <v>2.8600000000000001E-5</v>
      </c>
      <c r="Y115" s="40">
        <f>MAX($R$41:R103,R139:R510)</f>
        <v>3.6000000000000001E-5</v>
      </c>
      <c r="Z115" s="66">
        <f t="shared" si="48"/>
        <v>6.4599999999999998E-5</v>
      </c>
      <c r="AA115" s="35">
        <v>75</v>
      </c>
      <c r="AB115" s="41">
        <f t="shared" si="46"/>
        <v>0</v>
      </c>
      <c r="AC115" s="41">
        <f t="shared" si="47"/>
        <v>0</v>
      </c>
      <c r="AD115" s="41">
        <f t="shared" si="54"/>
        <v>2.8600000000000001E-5</v>
      </c>
      <c r="AE115" s="35">
        <v>75</v>
      </c>
      <c r="AF115" s="105" t="s">
        <v>51</v>
      </c>
      <c r="AG115" s="1"/>
      <c r="AH115" s="1"/>
      <c r="AI115" s="1"/>
      <c r="AJ115" s="1"/>
      <c r="AK115" s="1"/>
      <c r="AL115" s="1"/>
      <c r="AM115" s="1"/>
      <c r="AN115" s="1" t="s">
        <v>51</v>
      </c>
    </row>
    <row r="116" spans="1:40" hidden="1" x14ac:dyDescent="0.2">
      <c r="A116" s="306" t="s">
        <v>147</v>
      </c>
      <c r="B116" s="39">
        <f t="shared" si="35"/>
        <v>76</v>
      </c>
      <c r="C116" s="52">
        <f>Data_Inputs!E104</f>
        <v>38596</v>
      </c>
      <c r="D116" s="75" t="s">
        <v>9</v>
      </c>
      <c r="E116" s="52">
        <f>Data_Inputs!F104</f>
        <v>38625</v>
      </c>
      <c r="F116" s="54">
        <f>IF(Data_Inputs!G104="",0,Data_Inputs!G104)</f>
        <v>0</v>
      </c>
      <c r="G116" s="54">
        <f>IF(Data_Inputs!H104="",0,Data_Inputs!H104)</f>
        <v>0</v>
      </c>
      <c r="H116" s="54">
        <f t="shared" si="36"/>
        <v>0</v>
      </c>
      <c r="I116" s="67">
        <f t="shared" si="37"/>
        <v>0</v>
      </c>
      <c r="J116" s="65"/>
      <c r="K116" s="67">
        <f t="shared" si="38"/>
        <v>0</v>
      </c>
      <c r="L116" s="67">
        <f t="shared" si="39"/>
        <v>0</v>
      </c>
      <c r="M116" s="148">
        <f t="shared" si="49"/>
        <v>0</v>
      </c>
      <c r="N116" s="11">
        <f t="shared" si="50"/>
        <v>0</v>
      </c>
      <c r="O116" s="11">
        <f t="shared" si="51"/>
        <v>0</v>
      </c>
      <c r="P116" s="11">
        <f t="shared" si="40"/>
        <v>0</v>
      </c>
      <c r="Q116" s="11">
        <f t="shared" si="41"/>
        <v>0</v>
      </c>
      <c r="R116" s="140">
        <f t="shared" si="52"/>
        <v>2.8500000000000002E-5</v>
      </c>
      <c r="S116" s="67">
        <f t="shared" si="42"/>
        <v>2.8500000000000002E-5</v>
      </c>
      <c r="T116" s="67">
        <f t="shared" si="43"/>
        <v>2.8500000000000002E-5</v>
      </c>
      <c r="U116" s="91">
        <f t="shared" si="55"/>
        <v>76</v>
      </c>
      <c r="V116" s="54">
        <f t="shared" si="44"/>
        <v>0</v>
      </c>
      <c r="W116" s="54">
        <f t="shared" si="45"/>
        <v>0</v>
      </c>
      <c r="X116" s="41">
        <f t="shared" si="53"/>
        <v>2.8500000000000002E-5</v>
      </c>
      <c r="Y116" s="40">
        <f>MAX($R$41:R104,R140:R511)</f>
        <v>3.6000000000000001E-5</v>
      </c>
      <c r="Z116" s="66">
        <f t="shared" si="48"/>
        <v>6.4499999999999996E-5</v>
      </c>
      <c r="AA116" s="35">
        <v>76</v>
      </c>
      <c r="AB116" s="41">
        <f t="shared" si="46"/>
        <v>0</v>
      </c>
      <c r="AC116" s="41">
        <f t="shared" si="47"/>
        <v>0</v>
      </c>
      <c r="AD116" s="41">
        <f t="shared" si="54"/>
        <v>2.8500000000000002E-5</v>
      </c>
      <c r="AE116" s="35">
        <v>76</v>
      </c>
      <c r="AF116" s="105" t="s">
        <v>51</v>
      </c>
      <c r="AG116" s="1"/>
      <c r="AH116" s="1"/>
      <c r="AI116" s="1"/>
      <c r="AJ116" s="1"/>
      <c r="AK116" s="1"/>
      <c r="AL116" s="1"/>
      <c r="AM116" s="1"/>
      <c r="AN116" s="1" t="s">
        <v>51</v>
      </c>
    </row>
    <row r="117" spans="1:40" hidden="1" x14ac:dyDescent="0.2">
      <c r="A117" s="306" t="s">
        <v>147</v>
      </c>
      <c r="B117" s="39">
        <f t="shared" si="35"/>
        <v>77</v>
      </c>
      <c r="C117" s="52">
        <f>Data_Inputs!E105</f>
        <v>38565</v>
      </c>
      <c r="D117" s="75" t="s">
        <v>9</v>
      </c>
      <c r="E117" s="52">
        <f>Data_Inputs!F105</f>
        <v>38595</v>
      </c>
      <c r="F117" s="54">
        <f>IF(Data_Inputs!G105="",0,Data_Inputs!G105)</f>
        <v>0</v>
      </c>
      <c r="G117" s="54">
        <f>IF(Data_Inputs!H105="",0,Data_Inputs!H105)</f>
        <v>0</v>
      </c>
      <c r="H117" s="54">
        <f t="shared" si="36"/>
        <v>0</v>
      </c>
      <c r="I117" s="67">
        <f t="shared" si="37"/>
        <v>0</v>
      </c>
      <c r="J117" s="65"/>
      <c r="K117" s="67">
        <f t="shared" si="38"/>
        <v>0</v>
      </c>
      <c r="L117" s="67">
        <f t="shared" si="39"/>
        <v>0</v>
      </c>
      <c r="M117" s="148">
        <f t="shared" si="49"/>
        <v>0</v>
      </c>
      <c r="N117" s="11">
        <f t="shared" si="50"/>
        <v>0</v>
      </c>
      <c r="O117" s="11">
        <f t="shared" si="51"/>
        <v>0</v>
      </c>
      <c r="P117" s="11">
        <f t="shared" si="40"/>
        <v>0</v>
      </c>
      <c r="Q117" s="11">
        <f t="shared" si="41"/>
        <v>0</v>
      </c>
      <c r="R117" s="140">
        <f t="shared" si="52"/>
        <v>2.8399999999999999E-5</v>
      </c>
      <c r="S117" s="67">
        <f t="shared" si="42"/>
        <v>2.8399999999999999E-5</v>
      </c>
      <c r="T117" s="67">
        <f t="shared" si="43"/>
        <v>2.8399999999999999E-5</v>
      </c>
      <c r="U117" s="91">
        <f t="shared" si="55"/>
        <v>77</v>
      </c>
      <c r="V117" s="54">
        <f t="shared" si="44"/>
        <v>0</v>
      </c>
      <c r="W117" s="54">
        <f t="shared" si="45"/>
        <v>0</v>
      </c>
      <c r="X117" s="41">
        <f t="shared" si="53"/>
        <v>2.8399999999999999E-5</v>
      </c>
      <c r="Y117" s="40">
        <f>MAX($R$41:R105,R141:R512)</f>
        <v>3.6000000000000001E-5</v>
      </c>
      <c r="Z117" s="66">
        <f t="shared" si="48"/>
        <v>6.4399999999999993E-5</v>
      </c>
      <c r="AA117" s="35">
        <v>77</v>
      </c>
      <c r="AB117" s="41">
        <f t="shared" si="46"/>
        <v>0</v>
      </c>
      <c r="AC117" s="41">
        <f t="shared" si="47"/>
        <v>0</v>
      </c>
      <c r="AD117" s="41">
        <f t="shared" si="54"/>
        <v>2.8399999999999999E-5</v>
      </c>
      <c r="AE117" s="35">
        <v>77</v>
      </c>
      <c r="AF117" s="105" t="s">
        <v>51</v>
      </c>
      <c r="AG117" s="1"/>
      <c r="AH117" s="1"/>
      <c r="AI117" s="1"/>
      <c r="AJ117" s="1"/>
      <c r="AK117" s="1"/>
      <c r="AL117" s="1"/>
      <c r="AM117" s="1"/>
      <c r="AN117" s="1" t="s">
        <v>51</v>
      </c>
    </row>
    <row r="118" spans="1:40" hidden="1" x14ac:dyDescent="0.2">
      <c r="A118" s="306" t="s">
        <v>147</v>
      </c>
      <c r="B118" s="39">
        <f t="shared" si="35"/>
        <v>78</v>
      </c>
      <c r="C118" s="52">
        <f>Data_Inputs!E106</f>
        <v>38534</v>
      </c>
      <c r="D118" s="75" t="s">
        <v>9</v>
      </c>
      <c r="E118" s="52">
        <f>Data_Inputs!F106</f>
        <v>38564</v>
      </c>
      <c r="F118" s="54">
        <f>IF(Data_Inputs!G106="",0,Data_Inputs!G106)</f>
        <v>0</v>
      </c>
      <c r="G118" s="54">
        <f>IF(Data_Inputs!H106="",0,Data_Inputs!H106)</f>
        <v>0</v>
      </c>
      <c r="H118" s="54">
        <f t="shared" si="36"/>
        <v>0</v>
      </c>
      <c r="I118" s="67">
        <f t="shared" si="37"/>
        <v>0</v>
      </c>
      <c r="J118" s="65"/>
      <c r="K118" s="67">
        <f t="shared" si="38"/>
        <v>0</v>
      </c>
      <c r="L118" s="67">
        <f t="shared" si="39"/>
        <v>0</v>
      </c>
      <c r="M118" s="148">
        <f t="shared" si="49"/>
        <v>0</v>
      </c>
      <c r="N118" s="11">
        <f t="shared" si="50"/>
        <v>0</v>
      </c>
      <c r="O118" s="11">
        <f t="shared" si="51"/>
        <v>0</v>
      </c>
      <c r="P118" s="11">
        <f t="shared" si="40"/>
        <v>0</v>
      </c>
      <c r="Q118" s="11">
        <f t="shared" si="41"/>
        <v>0</v>
      </c>
      <c r="R118" s="140">
        <f t="shared" si="52"/>
        <v>2.83E-5</v>
      </c>
      <c r="S118" s="67">
        <f t="shared" si="42"/>
        <v>2.83E-5</v>
      </c>
      <c r="T118" s="67">
        <f t="shared" si="43"/>
        <v>2.83E-5</v>
      </c>
      <c r="U118" s="91">
        <f t="shared" si="55"/>
        <v>78</v>
      </c>
      <c r="V118" s="54">
        <f t="shared" si="44"/>
        <v>0</v>
      </c>
      <c r="W118" s="54">
        <f t="shared" si="45"/>
        <v>0</v>
      </c>
      <c r="X118" s="41">
        <f t="shared" si="53"/>
        <v>2.83E-5</v>
      </c>
      <c r="Y118" s="40">
        <f>MAX($R$41:R106,R142:R513)</f>
        <v>3.6000000000000001E-5</v>
      </c>
      <c r="Z118" s="66">
        <f t="shared" si="48"/>
        <v>6.4300000000000004E-5</v>
      </c>
      <c r="AA118" s="35">
        <v>78</v>
      </c>
      <c r="AB118" s="41">
        <f t="shared" si="46"/>
        <v>0</v>
      </c>
      <c r="AC118" s="41">
        <f t="shared" si="47"/>
        <v>0</v>
      </c>
      <c r="AD118" s="41">
        <f t="shared" si="54"/>
        <v>2.83E-5</v>
      </c>
      <c r="AE118" s="35">
        <v>78</v>
      </c>
      <c r="AF118" s="105" t="s">
        <v>51</v>
      </c>
      <c r="AG118" s="1"/>
      <c r="AH118" s="1"/>
      <c r="AI118" s="1"/>
      <c r="AJ118" s="1"/>
      <c r="AK118" s="1"/>
      <c r="AL118" s="1"/>
      <c r="AM118" s="1"/>
      <c r="AN118" s="1" t="s">
        <v>51</v>
      </c>
    </row>
    <row r="119" spans="1:40" hidden="1" x14ac:dyDescent="0.2">
      <c r="A119" s="306" t="s">
        <v>147</v>
      </c>
      <c r="B119" s="39">
        <f t="shared" si="35"/>
        <v>79</v>
      </c>
      <c r="C119" s="52">
        <f>Data_Inputs!E107</f>
        <v>38504</v>
      </c>
      <c r="D119" s="75" t="s">
        <v>9</v>
      </c>
      <c r="E119" s="52">
        <f>Data_Inputs!F107</f>
        <v>38533</v>
      </c>
      <c r="F119" s="54">
        <f>IF(Data_Inputs!G107="",0,Data_Inputs!G107)</f>
        <v>0</v>
      </c>
      <c r="G119" s="54">
        <f>IF(Data_Inputs!H107="",0,Data_Inputs!H107)</f>
        <v>0</v>
      </c>
      <c r="H119" s="54">
        <f t="shared" si="36"/>
        <v>0</v>
      </c>
      <c r="I119" s="67">
        <f t="shared" si="37"/>
        <v>0</v>
      </c>
      <c r="J119" s="65"/>
      <c r="K119" s="67">
        <f t="shared" si="38"/>
        <v>0</v>
      </c>
      <c r="L119" s="67">
        <f t="shared" si="39"/>
        <v>0</v>
      </c>
      <c r="M119" s="148">
        <f t="shared" si="49"/>
        <v>0</v>
      </c>
      <c r="N119" s="11">
        <f t="shared" si="50"/>
        <v>0</v>
      </c>
      <c r="O119" s="11">
        <f t="shared" si="51"/>
        <v>0</v>
      </c>
      <c r="P119" s="11">
        <f t="shared" si="40"/>
        <v>0</v>
      </c>
      <c r="Q119" s="11">
        <f t="shared" si="41"/>
        <v>0</v>
      </c>
      <c r="R119" s="140">
        <f t="shared" si="52"/>
        <v>2.8200000000000001E-5</v>
      </c>
      <c r="S119" s="67">
        <f t="shared" si="42"/>
        <v>2.8200000000000001E-5</v>
      </c>
      <c r="T119" s="67">
        <f t="shared" si="43"/>
        <v>2.8200000000000001E-5</v>
      </c>
      <c r="U119" s="91">
        <f t="shared" si="55"/>
        <v>79</v>
      </c>
      <c r="V119" s="54">
        <f t="shared" si="44"/>
        <v>0</v>
      </c>
      <c r="W119" s="54">
        <f t="shared" si="45"/>
        <v>0</v>
      </c>
      <c r="X119" s="41">
        <f t="shared" si="53"/>
        <v>2.8200000000000001E-5</v>
      </c>
      <c r="Y119" s="40">
        <f>MAX($R$41:R107,R143:R514)</f>
        <v>3.6000000000000001E-5</v>
      </c>
      <c r="Z119" s="66">
        <f t="shared" si="48"/>
        <v>6.4200000000000002E-5</v>
      </c>
      <c r="AA119" s="35">
        <v>79</v>
      </c>
      <c r="AB119" s="41">
        <f t="shared" si="46"/>
        <v>0</v>
      </c>
      <c r="AC119" s="41">
        <f t="shared" si="47"/>
        <v>0</v>
      </c>
      <c r="AD119" s="41">
        <f t="shared" si="54"/>
        <v>2.8200000000000001E-5</v>
      </c>
      <c r="AE119" s="35">
        <v>79</v>
      </c>
      <c r="AF119" s="105" t="s">
        <v>51</v>
      </c>
      <c r="AG119" s="1"/>
      <c r="AH119" s="1"/>
      <c r="AI119" s="1"/>
      <c r="AJ119" s="1"/>
      <c r="AK119" s="1"/>
      <c r="AL119" s="1"/>
      <c r="AM119" s="1"/>
      <c r="AN119" s="1" t="s">
        <v>51</v>
      </c>
    </row>
    <row r="120" spans="1:40" hidden="1" x14ac:dyDescent="0.2">
      <c r="A120" s="306" t="s">
        <v>147</v>
      </c>
      <c r="B120" s="39">
        <f t="shared" si="35"/>
        <v>80</v>
      </c>
      <c r="C120" s="52">
        <f>Data_Inputs!E108</f>
        <v>38473</v>
      </c>
      <c r="D120" s="75" t="s">
        <v>9</v>
      </c>
      <c r="E120" s="52">
        <f>Data_Inputs!F108</f>
        <v>38503</v>
      </c>
      <c r="F120" s="54">
        <f>IF(Data_Inputs!G108="",0,Data_Inputs!G108)</f>
        <v>0</v>
      </c>
      <c r="G120" s="54">
        <f>IF(Data_Inputs!H108="",0,Data_Inputs!H108)</f>
        <v>0</v>
      </c>
      <c r="H120" s="54">
        <f t="shared" si="36"/>
        <v>0</v>
      </c>
      <c r="I120" s="67">
        <f t="shared" si="37"/>
        <v>0</v>
      </c>
      <c r="J120" s="65"/>
      <c r="K120" s="67">
        <f t="shared" si="38"/>
        <v>0</v>
      </c>
      <c r="L120" s="67">
        <f t="shared" si="39"/>
        <v>0</v>
      </c>
      <c r="M120" s="148">
        <f t="shared" si="49"/>
        <v>0</v>
      </c>
      <c r="N120" s="11">
        <f t="shared" si="50"/>
        <v>0</v>
      </c>
      <c r="O120" s="11">
        <f t="shared" si="51"/>
        <v>0</v>
      </c>
      <c r="P120" s="11">
        <f t="shared" si="40"/>
        <v>0</v>
      </c>
      <c r="Q120" s="11">
        <f t="shared" si="41"/>
        <v>0</v>
      </c>
      <c r="R120" s="140">
        <f t="shared" si="52"/>
        <v>2.8099999999999999E-5</v>
      </c>
      <c r="S120" s="67">
        <f t="shared" si="42"/>
        <v>2.8099999999999999E-5</v>
      </c>
      <c r="T120" s="67">
        <f t="shared" si="43"/>
        <v>2.8099999999999999E-5</v>
      </c>
      <c r="U120" s="91">
        <f t="shared" si="55"/>
        <v>80</v>
      </c>
      <c r="V120" s="54">
        <f t="shared" si="44"/>
        <v>0</v>
      </c>
      <c r="W120" s="54">
        <f t="shared" si="45"/>
        <v>0</v>
      </c>
      <c r="X120" s="41">
        <f t="shared" si="53"/>
        <v>2.8099999999999999E-5</v>
      </c>
      <c r="Y120" s="40">
        <f>MAX($R$41:R108,R144:R515)</f>
        <v>3.6000000000000001E-5</v>
      </c>
      <c r="Z120" s="66">
        <f t="shared" si="48"/>
        <v>6.41E-5</v>
      </c>
      <c r="AA120" s="35">
        <v>80</v>
      </c>
      <c r="AB120" s="41">
        <f t="shared" si="46"/>
        <v>0</v>
      </c>
      <c r="AC120" s="41">
        <f t="shared" si="47"/>
        <v>0</v>
      </c>
      <c r="AD120" s="41">
        <f t="shared" si="54"/>
        <v>2.8099999999999999E-5</v>
      </c>
      <c r="AE120" s="35">
        <v>80</v>
      </c>
      <c r="AF120" s="105" t="s">
        <v>51</v>
      </c>
      <c r="AG120" s="1"/>
      <c r="AH120" s="1"/>
      <c r="AI120" s="1"/>
      <c r="AJ120" s="1"/>
      <c r="AK120" s="1"/>
      <c r="AL120" s="1"/>
      <c r="AM120" s="1"/>
      <c r="AN120" s="1" t="s">
        <v>51</v>
      </c>
    </row>
    <row r="121" spans="1:40" hidden="1" x14ac:dyDescent="0.2">
      <c r="A121" s="306" t="s">
        <v>147</v>
      </c>
      <c r="B121" s="39">
        <f t="shared" si="35"/>
        <v>81</v>
      </c>
      <c r="C121" s="52">
        <f>Data_Inputs!E109</f>
        <v>38443</v>
      </c>
      <c r="D121" s="75" t="s">
        <v>9</v>
      </c>
      <c r="E121" s="52">
        <f>Data_Inputs!F109</f>
        <v>38472</v>
      </c>
      <c r="F121" s="54">
        <f>IF(Data_Inputs!G109="",0,Data_Inputs!G109)</f>
        <v>0</v>
      </c>
      <c r="G121" s="54">
        <f>IF(Data_Inputs!H109="",0,Data_Inputs!H109)</f>
        <v>0</v>
      </c>
      <c r="H121" s="54">
        <f t="shared" si="36"/>
        <v>0</v>
      </c>
      <c r="I121" s="67">
        <f t="shared" si="37"/>
        <v>0</v>
      </c>
      <c r="J121" s="65"/>
      <c r="K121" s="67">
        <f t="shared" si="38"/>
        <v>0</v>
      </c>
      <c r="L121" s="67">
        <f t="shared" si="39"/>
        <v>0</v>
      </c>
      <c r="M121" s="148">
        <f t="shared" si="49"/>
        <v>0</v>
      </c>
      <c r="N121" s="11">
        <f t="shared" si="50"/>
        <v>0</v>
      </c>
      <c r="O121" s="11">
        <f t="shared" si="51"/>
        <v>0</v>
      </c>
      <c r="P121" s="11">
        <f t="shared" si="40"/>
        <v>0</v>
      </c>
      <c r="Q121" s="11">
        <f t="shared" si="41"/>
        <v>0</v>
      </c>
      <c r="R121" s="140">
        <f t="shared" si="52"/>
        <v>2.8E-5</v>
      </c>
      <c r="S121" s="67">
        <f t="shared" si="42"/>
        <v>2.8E-5</v>
      </c>
      <c r="T121" s="67">
        <f t="shared" si="43"/>
        <v>2.8E-5</v>
      </c>
      <c r="U121" s="91">
        <f t="shared" si="55"/>
        <v>81</v>
      </c>
      <c r="V121" s="54">
        <f t="shared" si="44"/>
        <v>0</v>
      </c>
      <c r="W121" s="54">
        <f t="shared" si="45"/>
        <v>0</v>
      </c>
      <c r="X121" s="41">
        <f t="shared" si="53"/>
        <v>2.8E-5</v>
      </c>
      <c r="Y121" s="40">
        <f>MAX($R$41:R109,R145:R516)</f>
        <v>3.6000000000000001E-5</v>
      </c>
      <c r="Z121" s="66">
        <f t="shared" si="48"/>
        <v>6.3999999999999997E-5</v>
      </c>
      <c r="AA121" s="35">
        <v>81</v>
      </c>
      <c r="AB121" s="41">
        <f t="shared" si="46"/>
        <v>0</v>
      </c>
      <c r="AC121" s="41">
        <f t="shared" si="47"/>
        <v>0</v>
      </c>
      <c r="AD121" s="41">
        <f t="shared" si="54"/>
        <v>2.8E-5</v>
      </c>
      <c r="AE121" s="35">
        <v>81</v>
      </c>
      <c r="AF121" s="105" t="s">
        <v>51</v>
      </c>
      <c r="AG121" s="1"/>
      <c r="AH121" s="1"/>
      <c r="AI121" s="1"/>
      <c r="AJ121" s="1"/>
      <c r="AK121" s="1"/>
      <c r="AL121" s="1"/>
      <c r="AM121" s="1"/>
      <c r="AN121" s="1" t="s">
        <v>51</v>
      </c>
    </row>
    <row r="122" spans="1:40" hidden="1" x14ac:dyDescent="0.2">
      <c r="A122" s="306" t="s">
        <v>147</v>
      </c>
      <c r="B122" s="39">
        <f t="shared" si="35"/>
        <v>82</v>
      </c>
      <c r="C122" s="52">
        <f>Data_Inputs!E110</f>
        <v>38412</v>
      </c>
      <c r="D122" s="75" t="s">
        <v>9</v>
      </c>
      <c r="E122" s="52">
        <f>Data_Inputs!F110</f>
        <v>38442</v>
      </c>
      <c r="F122" s="54">
        <f>IF(Data_Inputs!G110="",0,Data_Inputs!G110)</f>
        <v>0</v>
      </c>
      <c r="G122" s="54">
        <f>IF(Data_Inputs!H110="",0,Data_Inputs!H110)</f>
        <v>0</v>
      </c>
      <c r="H122" s="54">
        <f t="shared" si="36"/>
        <v>0</v>
      </c>
      <c r="I122" s="67">
        <f t="shared" si="37"/>
        <v>0</v>
      </c>
      <c r="J122" s="65"/>
      <c r="K122" s="67">
        <f t="shared" si="38"/>
        <v>0</v>
      </c>
      <c r="L122" s="67">
        <f t="shared" si="39"/>
        <v>0</v>
      </c>
      <c r="M122" s="148">
        <f t="shared" si="49"/>
        <v>0</v>
      </c>
      <c r="N122" s="11">
        <f t="shared" si="50"/>
        <v>0</v>
      </c>
      <c r="O122" s="11">
        <f t="shared" si="51"/>
        <v>0</v>
      </c>
      <c r="P122" s="11">
        <f t="shared" si="40"/>
        <v>0</v>
      </c>
      <c r="Q122" s="11">
        <f t="shared" si="41"/>
        <v>0</v>
      </c>
      <c r="R122" s="140">
        <f t="shared" si="52"/>
        <v>2.7900000000000001E-5</v>
      </c>
      <c r="S122" s="67">
        <f t="shared" si="42"/>
        <v>2.7900000000000001E-5</v>
      </c>
      <c r="T122" s="67">
        <f t="shared" si="43"/>
        <v>2.7900000000000001E-5</v>
      </c>
      <c r="U122" s="91">
        <f t="shared" si="55"/>
        <v>82</v>
      </c>
      <c r="V122" s="54">
        <f t="shared" si="44"/>
        <v>0</v>
      </c>
      <c r="W122" s="54">
        <f t="shared" si="45"/>
        <v>0</v>
      </c>
      <c r="X122" s="41">
        <f t="shared" si="53"/>
        <v>2.7900000000000001E-5</v>
      </c>
      <c r="Y122" s="40">
        <f>MAX($R$41:R110,R146:R517)</f>
        <v>3.6000000000000001E-5</v>
      </c>
      <c r="Z122" s="66">
        <f t="shared" si="48"/>
        <v>6.3900000000000008E-5</v>
      </c>
      <c r="AA122" s="35">
        <v>82</v>
      </c>
      <c r="AB122" s="41">
        <f t="shared" si="46"/>
        <v>0</v>
      </c>
      <c r="AC122" s="41">
        <f t="shared" si="47"/>
        <v>0</v>
      </c>
      <c r="AD122" s="41">
        <f t="shared" si="54"/>
        <v>2.7900000000000001E-5</v>
      </c>
      <c r="AE122" s="35">
        <v>82</v>
      </c>
      <c r="AF122" s="105" t="s">
        <v>51</v>
      </c>
      <c r="AG122" s="1"/>
      <c r="AH122" s="1"/>
      <c r="AI122" s="1"/>
      <c r="AJ122" s="1"/>
      <c r="AK122" s="1"/>
      <c r="AL122" s="1"/>
      <c r="AM122" s="1"/>
      <c r="AN122" s="1" t="s">
        <v>51</v>
      </c>
    </row>
    <row r="123" spans="1:40" hidden="1" x14ac:dyDescent="0.2">
      <c r="A123" s="306" t="s">
        <v>147</v>
      </c>
      <c r="B123" s="39">
        <f t="shared" si="35"/>
        <v>83</v>
      </c>
      <c r="C123" s="52">
        <f>Data_Inputs!E111</f>
        <v>38384</v>
      </c>
      <c r="D123" s="75" t="s">
        <v>9</v>
      </c>
      <c r="E123" s="52">
        <f>Data_Inputs!F111</f>
        <v>38411</v>
      </c>
      <c r="F123" s="54">
        <f>IF(Data_Inputs!G111="",0,Data_Inputs!G111)</f>
        <v>0</v>
      </c>
      <c r="G123" s="54">
        <f>IF(Data_Inputs!H111="",0,Data_Inputs!H111)</f>
        <v>0</v>
      </c>
      <c r="H123" s="54">
        <f t="shared" si="36"/>
        <v>0</v>
      </c>
      <c r="I123" s="67">
        <f t="shared" si="37"/>
        <v>0</v>
      </c>
      <c r="J123" s="65"/>
      <c r="K123" s="67">
        <f t="shared" si="38"/>
        <v>0</v>
      </c>
      <c r="L123" s="67">
        <f t="shared" si="39"/>
        <v>0</v>
      </c>
      <c r="M123" s="148">
        <f t="shared" si="49"/>
        <v>0</v>
      </c>
      <c r="N123" s="11">
        <f t="shared" si="50"/>
        <v>0</v>
      </c>
      <c r="O123" s="11">
        <f t="shared" si="51"/>
        <v>0</v>
      </c>
      <c r="P123" s="11">
        <f t="shared" si="40"/>
        <v>0</v>
      </c>
      <c r="Q123" s="11">
        <f t="shared" si="41"/>
        <v>0</v>
      </c>
      <c r="R123" s="140">
        <f t="shared" si="52"/>
        <v>2.7800000000000001E-5</v>
      </c>
      <c r="S123" s="67">
        <f t="shared" si="42"/>
        <v>2.7800000000000001E-5</v>
      </c>
      <c r="T123" s="67">
        <f t="shared" si="43"/>
        <v>2.7800000000000001E-5</v>
      </c>
      <c r="U123" s="91">
        <f t="shared" si="55"/>
        <v>83</v>
      </c>
      <c r="V123" s="54">
        <f t="shared" si="44"/>
        <v>0</v>
      </c>
      <c r="W123" s="54">
        <f t="shared" si="45"/>
        <v>0</v>
      </c>
      <c r="X123" s="41">
        <f t="shared" si="53"/>
        <v>2.7800000000000001E-5</v>
      </c>
      <c r="Y123" s="40">
        <f>MAX($R$41:R111,R147:R518)</f>
        <v>3.6000000000000001E-5</v>
      </c>
      <c r="Z123" s="66">
        <f t="shared" si="48"/>
        <v>6.3800000000000006E-5</v>
      </c>
      <c r="AA123" s="35">
        <v>83</v>
      </c>
      <c r="AB123" s="41">
        <f t="shared" si="46"/>
        <v>0</v>
      </c>
      <c r="AC123" s="41">
        <f t="shared" si="47"/>
        <v>0</v>
      </c>
      <c r="AD123" s="41">
        <f t="shared" si="54"/>
        <v>2.7800000000000001E-5</v>
      </c>
      <c r="AE123" s="35">
        <v>83</v>
      </c>
      <c r="AF123" s="105" t="s">
        <v>51</v>
      </c>
      <c r="AG123" s="1"/>
      <c r="AH123" s="1"/>
      <c r="AI123" s="1"/>
      <c r="AJ123" s="1"/>
      <c r="AK123" s="1"/>
      <c r="AL123" s="1"/>
      <c r="AM123" s="1"/>
      <c r="AN123" s="1" t="s">
        <v>51</v>
      </c>
    </row>
    <row r="124" spans="1:40" hidden="1" x14ac:dyDescent="0.2">
      <c r="A124" s="306" t="s">
        <v>147</v>
      </c>
      <c r="B124" s="39">
        <f t="shared" si="35"/>
        <v>84</v>
      </c>
      <c r="C124" s="52">
        <f>Data_Inputs!E112</f>
        <v>38353</v>
      </c>
      <c r="D124" s="75" t="s">
        <v>9</v>
      </c>
      <c r="E124" s="52">
        <f>Data_Inputs!F112</f>
        <v>38383</v>
      </c>
      <c r="F124" s="54">
        <f>IF(Data_Inputs!G112="",0,Data_Inputs!G112)</f>
        <v>0</v>
      </c>
      <c r="G124" s="54">
        <f>IF(Data_Inputs!H112="",0,Data_Inputs!H112)</f>
        <v>0</v>
      </c>
      <c r="H124" s="54">
        <f t="shared" si="36"/>
        <v>0</v>
      </c>
      <c r="I124" s="67">
        <f t="shared" si="37"/>
        <v>0</v>
      </c>
      <c r="J124" s="65"/>
      <c r="K124" s="67">
        <f t="shared" si="38"/>
        <v>0</v>
      </c>
      <c r="L124" s="67">
        <f t="shared" si="39"/>
        <v>0</v>
      </c>
      <c r="M124" s="148">
        <f t="shared" si="49"/>
        <v>0</v>
      </c>
      <c r="N124" s="11">
        <f t="shared" si="50"/>
        <v>0</v>
      </c>
      <c r="O124" s="11">
        <f t="shared" si="51"/>
        <v>0</v>
      </c>
      <c r="P124" s="11">
        <f t="shared" si="40"/>
        <v>0</v>
      </c>
      <c r="Q124" s="11">
        <f t="shared" si="41"/>
        <v>0</v>
      </c>
      <c r="R124" s="140">
        <f t="shared" si="52"/>
        <v>2.7699999999999999E-5</v>
      </c>
      <c r="S124" s="67">
        <f t="shared" si="42"/>
        <v>2.7699999999999999E-5</v>
      </c>
      <c r="T124" s="67">
        <f t="shared" si="43"/>
        <v>2.7699999999999999E-5</v>
      </c>
      <c r="U124" s="91">
        <f t="shared" si="55"/>
        <v>84</v>
      </c>
      <c r="V124" s="54">
        <f t="shared" si="44"/>
        <v>0</v>
      </c>
      <c r="W124" s="54">
        <f t="shared" si="45"/>
        <v>0</v>
      </c>
      <c r="X124" s="41">
        <f t="shared" si="53"/>
        <v>2.7699999999999999E-5</v>
      </c>
      <c r="Y124" s="40">
        <f>MAX($R$41:R112,R148:R519)</f>
        <v>3.6000000000000001E-5</v>
      </c>
      <c r="Z124" s="66">
        <f t="shared" si="48"/>
        <v>6.3700000000000003E-5</v>
      </c>
      <c r="AA124" s="35">
        <v>84</v>
      </c>
      <c r="AB124" s="41">
        <f t="shared" si="46"/>
        <v>0</v>
      </c>
      <c r="AC124" s="41">
        <f t="shared" si="47"/>
        <v>0</v>
      </c>
      <c r="AD124" s="41">
        <f t="shared" si="54"/>
        <v>2.7699999999999999E-5</v>
      </c>
      <c r="AE124" s="35">
        <v>84</v>
      </c>
      <c r="AF124" s="105" t="s">
        <v>51</v>
      </c>
      <c r="AG124" s="1"/>
      <c r="AH124" s="1"/>
      <c r="AI124" s="1"/>
      <c r="AJ124" s="1"/>
      <c r="AK124" s="1"/>
      <c r="AL124" s="1"/>
      <c r="AM124" s="1"/>
      <c r="AN124" s="1" t="s">
        <v>51</v>
      </c>
    </row>
    <row r="125" spans="1:40" hidden="1" x14ac:dyDescent="0.2">
      <c r="A125" s="306" t="s">
        <v>147</v>
      </c>
      <c r="B125" s="39">
        <f t="shared" si="35"/>
        <v>85</v>
      </c>
      <c r="C125" s="52">
        <f>Data_Inputs!E113</f>
        <v>38322</v>
      </c>
      <c r="D125" s="75" t="s">
        <v>9</v>
      </c>
      <c r="E125" s="52">
        <f>Data_Inputs!F113</f>
        <v>38352</v>
      </c>
      <c r="F125" s="54">
        <f>IF(Data_Inputs!G113="",0,Data_Inputs!G113)</f>
        <v>0</v>
      </c>
      <c r="G125" s="54">
        <f>IF(Data_Inputs!H113="",0,Data_Inputs!H113)</f>
        <v>0</v>
      </c>
      <c r="H125" s="54">
        <f t="shared" si="36"/>
        <v>0</v>
      </c>
      <c r="I125" s="67">
        <f t="shared" si="37"/>
        <v>0</v>
      </c>
      <c r="J125" s="65"/>
      <c r="K125" s="67">
        <f t="shared" si="38"/>
        <v>0</v>
      </c>
      <c r="L125" s="67">
        <f t="shared" si="39"/>
        <v>0</v>
      </c>
      <c r="M125" s="148">
        <f t="shared" si="49"/>
        <v>0</v>
      </c>
      <c r="N125" s="11">
        <f t="shared" si="50"/>
        <v>0</v>
      </c>
      <c r="O125" s="11">
        <f t="shared" si="51"/>
        <v>0</v>
      </c>
      <c r="P125" s="11">
        <f t="shared" si="40"/>
        <v>0</v>
      </c>
      <c r="Q125" s="11">
        <f t="shared" si="41"/>
        <v>0</v>
      </c>
      <c r="R125" s="140">
        <f t="shared" si="52"/>
        <v>2.76E-5</v>
      </c>
      <c r="S125" s="67">
        <f t="shared" si="42"/>
        <v>2.76E-5</v>
      </c>
      <c r="T125" s="67">
        <f t="shared" si="43"/>
        <v>2.76E-5</v>
      </c>
      <c r="U125" s="91">
        <f t="shared" si="55"/>
        <v>85</v>
      </c>
      <c r="V125" s="54">
        <f t="shared" si="44"/>
        <v>0</v>
      </c>
      <c r="W125" s="54">
        <f t="shared" si="45"/>
        <v>0</v>
      </c>
      <c r="X125" s="41">
        <f t="shared" si="53"/>
        <v>2.76E-5</v>
      </c>
      <c r="Y125" s="40">
        <f>MAX($R$41:R113,R149:R520)</f>
        <v>3.6000000000000001E-5</v>
      </c>
      <c r="Z125" s="66">
        <f t="shared" si="48"/>
        <v>6.3600000000000001E-5</v>
      </c>
      <c r="AA125" s="35">
        <v>85</v>
      </c>
      <c r="AB125" s="41">
        <f t="shared" si="46"/>
        <v>0</v>
      </c>
      <c r="AC125" s="41">
        <f t="shared" si="47"/>
        <v>0</v>
      </c>
      <c r="AD125" s="41">
        <f t="shared" si="54"/>
        <v>2.76E-5</v>
      </c>
      <c r="AE125" s="35">
        <v>85</v>
      </c>
      <c r="AF125" s="105" t="s">
        <v>51</v>
      </c>
      <c r="AG125" s="1"/>
      <c r="AH125" s="1"/>
      <c r="AI125" s="1"/>
      <c r="AJ125" s="1"/>
      <c r="AK125" s="1"/>
      <c r="AL125" s="1"/>
      <c r="AM125" s="1"/>
      <c r="AN125" s="1" t="s">
        <v>51</v>
      </c>
    </row>
    <row r="126" spans="1:40" hidden="1" x14ac:dyDescent="0.2">
      <c r="A126" s="306" t="s">
        <v>147</v>
      </c>
      <c r="B126" s="39">
        <f t="shared" si="35"/>
        <v>86</v>
      </c>
      <c r="C126" s="52">
        <f>Data_Inputs!E114</f>
        <v>38292</v>
      </c>
      <c r="D126" s="75" t="s">
        <v>9</v>
      </c>
      <c r="E126" s="52">
        <f>Data_Inputs!F114</f>
        <v>38321</v>
      </c>
      <c r="F126" s="54">
        <f>IF(Data_Inputs!G114="",0,Data_Inputs!G114)</f>
        <v>0</v>
      </c>
      <c r="G126" s="54">
        <f>IF(Data_Inputs!H114="",0,Data_Inputs!H114)</f>
        <v>0</v>
      </c>
      <c r="H126" s="54">
        <f t="shared" si="36"/>
        <v>0</v>
      </c>
      <c r="I126" s="67">
        <f t="shared" si="37"/>
        <v>0</v>
      </c>
      <c r="J126" s="65"/>
      <c r="K126" s="67">
        <f t="shared" si="38"/>
        <v>0</v>
      </c>
      <c r="L126" s="67">
        <f t="shared" si="39"/>
        <v>0</v>
      </c>
      <c r="M126" s="148">
        <f t="shared" si="49"/>
        <v>0</v>
      </c>
      <c r="N126" s="11">
        <f t="shared" si="50"/>
        <v>0</v>
      </c>
      <c r="O126" s="11">
        <f t="shared" si="51"/>
        <v>0</v>
      </c>
      <c r="P126" s="11">
        <f t="shared" si="40"/>
        <v>0</v>
      </c>
      <c r="Q126" s="11">
        <f t="shared" si="41"/>
        <v>0</v>
      </c>
      <c r="R126" s="140">
        <f t="shared" si="52"/>
        <v>2.7500000000000001E-5</v>
      </c>
      <c r="S126" s="67">
        <f t="shared" si="42"/>
        <v>2.7500000000000001E-5</v>
      </c>
      <c r="T126" s="67">
        <f t="shared" si="43"/>
        <v>2.7500000000000001E-5</v>
      </c>
      <c r="U126" s="91">
        <f t="shared" si="55"/>
        <v>86</v>
      </c>
      <c r="V126" s="54">
        <f t="shared" si="44"/>
        <v>0</v>
      </c>
      <c r="W126" s="54">
        <f t="shared" si="45"/>
        <v>0</v>
      </c>
      <c r="X126" s="41">
        <f t="shared" si="53"/>
        <v>2.7500000000000001E-5</v>
      </c>
      <c r="Y126" s="40">
        <f>MAX($R$41:R114,R150:R521)</f>
        <v>3.6000000000000001E-5</v>
      </c>
      <c r="Z126" s="66">
        <f t="shared" si="48"/>
        <v>6.3499999999999999E-5</v>
      </c>
      <c r="AA126" s="35">
        <v>86</v>
      </c>
      <c r="AB126" s="41">
        <f t="shared" si="46"/>
        <v>0</v>
      </c>
      <c r="AC126" s="41">
        <f t="shared" si="47"/>
        <v>0</v>
      </c>
      <c r="AD126" s="41">
        <f t="shared" si="54"/>
        <v>2.7500000000000001E-5</v>
      </c>
      <c r="AE126" s="35">
        <v>86</v>
      </c>
      <c r="AF126" s="105" t="s">
        <v>51</v>
      </c>
      <c r="AG126" s="1"/>
      <c r="AH126" s="1"/>
      <c r="AI126" s="1"/>
      <c r="AJ126" s="1"/>
      <c r="AK126" s="1"/>
      <c r="AL126" s="1"/>
      <c r="AM126" s="1"/>
      <c r="AN126" s="1" t="s">
        <v>51</v>
      </c>
    </row>
    <row r="127" spans="1:40" hidden="1" x14ac:dyDescent="0.2">
      <c r="A127" s="306" t="s">
        <v>147</v>
      </c>
      <c r="B127" s="39">
        <f t="shared" si="35"/>
        <v>87</v>
      </c>
      <c r="C127" s="52">
        <f>Data_Inputs!E115</f>
        <v>38261</v>
      </c>
      <c r="D127" s="75" t="s">
        <v>9</v>
      </c>
      <c r="E127" s="52">
        <f>Data_Inputs!F115</f>
        <v>38291</v>
      </c>
      <c r="F127" s="54">
        <f>IF(Data_Inputs!G115="",0,Data_Inputs!G115)</f>
        <v>0</v>
      </c>
      <c r="G127" s="54">
        <f>IF(Data_Inputs!H115="",0,Data_Inputs!H115)</f>
        <v>0</v>
      </c>
      <c r="H127" s="54">
        <f t="shared" si="36"/>
        <v>0</v>
      </c>
      <c r="I127" s="67">
        <f t="shared" si="37"/>
        <v>0</v>
      </c>
      <c r="J127" s="65"/>
      <c r="K127" s="67">
        <f t="shared" si="38"/>
        <v>0</v>
      </c>
      <c r="L127" s="67">
        <f t="shared" si="39"/>
        <v>0</v>
      </c>
      <c r="M127" s="148">
        <f t="shared" si="49"/>
        <v>0</v>
      </c>
      <c r="N127" s="11">
        <f t="shared" si="50"/>
        <v>0</v>
      </c>
      <c r="O127" s="11">
        <f t="shared" si="51"/>
        <v>0</v>
      </c>
      <c r="P127" s="11">
        <f t="shared" si="40"/>
        <v>0</v>
      </c>
      <c r="Q127" s="11">
        <f t="shared" si="41"/>
        <v>0</v>
      </c>
      <c r="R127" s="140">
        <f t="shared" si="52"/>
        <v>2.7399999999999999E-5</v>
      </c>
      <c r="S127" s="67">
        <f t="shared" si="42"/>
        <v>2.7399999999999999E-5</v>
      </c>
      <c r="T127" s="67">
        <f t="shared" si="43"/>
        <v>2.7399999999999999E-5</v>
      </c>
      <c r="U127" s="91">
        <f t="shared" si="55"/>
        <v>87</v>
      </c>
      <c r="V127" s="54">
        <f t="shared" si="44"/>
        <v>0</v>
      </c>
      <c r="W127" s="54">
        <f t="shared" si="45"/>
        <v>0</v>
      </c>
      <c r="X127" s="41">
        <f t="shared" si="53"/>
        <v>2.7399999999999999E-5</v>
      </c>
      <c r="Y127" s="40">
        <f>MAX($R$41:R115,R151:R522)</f>
        <v>3.6000000000000001E-5</v>
      </c>
      <c r="Z127" s="66">
        <f t="shared" si="48"/>
        <v>6.3399999999999996E-5</v>
      </c>
      <c r="AA127" s="35">
        <v>87</v>
      </c>
      <c r="AB127" s="41">
        <f t="shared" si="46"/>
        <v>0</v>
      </c>
      <c r="AC127" s="41">
        <f t="shared" si="47"/>
        <v>0</v>
      </c>
      <c r="AD127" s="41">
        <f t="shared" si="54"/>
        <v>2.7399999999999999E-5</v>
      </c>
      <c r="AE127" s="35">
        <v>87</v>
      </c>
      <c r="AF127" s="105" t="s">
        <v>51</v>
      </c>
      <c r="AG127" s="1"/>
      <c r="AH127" s="1"/>
      <c r="AI127" s="1"/>
      <c r="AJ127" s="1"/>
      <c r="AK127" s="1"/>
      <c r="AL127" s="1"/>
      <c r="AM127" s="1"/>
      <c r="AN127" s="1" t="s">
        <v>51</v>
      </c>
    </row>
    <row r="128" spans="1:40" hidden="1" x14ac:dyDescent="0.2">
      <c r="A128" s="306" t="s">
        <v>147</v>
      </c>
      <c r="B128" s="39">
        <f t="shared" si="35"/>
        <v>88</v>
      </c>
      <c r="C128" s="52">
        <f>Data_Inputs!E116</f>
        <v>38231</v>
      </c>
      <c r="D128" s="75" t="s">
        <v>9</v>
      </c>
      <c r="E128" s="52">
        <f>Data_Inputs!F116</f>
        <v>38260</v>
      </c>
      <c r="F128" s="54">
        <f>IF(Data_Inputs!G116="",0,Data_Inputs!G116)</f>
        <v>0</v>
      </c>
      <c r="G128" s="54">
        <f>IF(Data_Inputs!H116="",0,Data_Inputs!H116)</f>
        <v>0</v>
      </c>
      <c r="H128" s="54">
        <f t="shared" si="36"/>
        <v>0</v>
      </c>
      <c r="I128" s="67">
        <f t="shared" si="37"/>
        <v>0</v>
      </c>
      <c r="J128" s="65"/>
      <c r="K128" s="67">
        <f t="shared" si="38"/>
        <v>0</v>
      </c>
      <c r="L128" s="67">
        <f t="shared" si="39"/>
        <v>0</v>
      </c>
      <c r="M128" s="148">
        <f t="shared" si="49"/>
        <v>0</v>
      </c>
      <c r="N128" s="11">
        <f t="shared" si="50"/>
        <v>0</v>
      </c>
      <c r="O128" s="11">
        <f t="shared" si="51"/>
        <v>0</v>
      </c>
      <c r="P128" s="11">
        <f t="shared" si="40"/>
        <v>0</v>
      </c>
      <c r="Q128" s="11">
        <f t="shared" si="41"/>
        <v>0</v>
      </c>
      <c r="R128" s="140">
        <f t="shared" si="52"/>
        <v>2.73E-5</v>
      </c>
      <c r="S128" s="67">
        <f t="shared" si="42"/>
        <v>2.73E-5</v>
      </c>
      <c r="T128" s="67">
        <f t="shared" si="43"/>
        <v>2.73E-5</v>
      </c>
      <c r="U128" s="91">
        <f t="shared" si="55"/>
        <v>88</v>
      </c>
      <c r="V128" s="54">
        <f t="shared" si="44"/>
        <v>0</v>
      </c>
      <c r="W128" s="54">
        <f t="shared" si="45"/>
        <v>0</v>
      </c>
      <c r="X128" s="41">
        <f t="shared" si="53"/>
        <v>2.73E-5</v>
      </c>
      <c r="Y128" s="40">
        <f>MAX($R$41:R116,R152:R523)</f>
        <v>3.6000000000000001E-5</v>
      </c>
      <c r="Z128" s="66">
        <f t="shared" si="48"/>
        <v>6.3299999999999994E-5</v>
      </c>
      <c r="AA128" s="35">
        <v>88</v>
      </c>
      <c r="AB128" s="41">
        <f t="shared" si="46"/>
        <v>0</v>
      </c>
      <c r="AC128" s="41">
        <f t="shared" si="47"/>
        <v>0</v>
      </c>
      <c r="AD128" s="41">
        <f t="shared" si="54"/>
        <v>2.73E-5</v>
      </c>
      <c r="AE128" s="35">
        <v>88</v>
      </c>
      <c r="AF128" s="105" t="s">
        <v>51</v>
      </c>
      <c r="AG128" s="1"/>
      <c r="AH128" s="1"/>
      <c r="AI128" s="1"/>
      <c r="AJ128" s="1"/>
      <c r="AK128" s="1"/>
      <c r="AL128" s="1"/>
      <c r="AM128" s="1"/>
      <c r="AN128" s="1" t="s">
        <v>51</v>
      </c>
    </row>
    <row r="129" spans="1:40" hidden="1" x14ac:dyDescent="0.2">
      <c r="A129" s="306" t="s">
        <v>147</v>
      </c>
      <c r="B129" s="39">
        <f t="shared" si="35"/>
        <v>89</v>
      </c>
      <c r="C129" s="52">
        <f>Data_Inputs!E117</f>
        <v>38200</v>
      </c>
      <c r="D129" s="75" t="s">
        <v>9</v>
      </c>
      <c r="E129" s="52">
        <f>Data_Inputs!F117</f>
        <v>38230</v>
      </c>
      <c r="F129" s="54">
        <f>IF(Data_Inputs!G117="",0,Data_Inputs!G117)</f>
        <v>0</v>
      </c>
      <c r="G129" s="54">
        <f>IF(Data_Inputs!H117="",0,Data_Inputs!H117)</f>
        <v>0</v>
      </c>
      <c r="H129" s="54">
        <f t="shared" si="36"/>
        <v>0</v>
      </c>
      <c r="I129" s="67">
        <f t="shared" si="37"/>
        <v>0</v>
      </c>
      <c r="J129" s="65"/>
      <c r="K129" s="67">
        <f t="shared" si="38"/>
        <v>0</v>
      </c>
      <c r="L129" s="67">
        <f t="shared" si="39"/>
        <v>0</v>
      </c>
      <c r="M129" s="148">
        <f t="shared" si="49"/>
        <v>0</v>
      </c>
      <c r="N129" s="11">
        <f t="shared" si="50"/>
        <v>0</v>
      </c>
      <c r="O129" s="11">
        <f t="shared" si="51"/>
        <v>0</v>
      </c>
      <c r="P129" s="11">
        <f t="shared" si="40"/>
        <v>0</v>
      </c>
      <c r="Q129" s="11">
        <f t="shared" si="41"/>
        <v>0</v>
      </c>
      <c r="R129" s="140">
        <f t="shared" si="52"/>
        <v>2.72E-5</v>
      </c>
      <c r="S129" s="67">
        <f t="shared" si="42"/>
        <v>2.72E-5</v>
      </c>
      <c r="T129" s="67">
        <f t="shared" si="43"/>
        <v>2.72E-5</v>
      </c>
      <c r="U129" s="91">
        <f t="shared" si="55"/>
        <v>89</v>
      </c>
      <c r="V129" s="54">
        <f t="shared" si="44"/>
        <v>0</v>
      </c>
      <c r="W129" s="54">
        <f t="shared" si="45"/>
        <v>0</v>
      </c>
      <c r="X129" s="41">
        <f t="shared" si="53"/>
        <v>2.72E-5</v>
      </c>
      <c r="Y129" s="40">
        <f>MAX($R$41:R117,R153:R524)</f>
        <v>3.6000000000000001E-5</v>
      </c>
      <c r="Z129" s="66">
        <f t="shared" si="48"/>
        <v>6.3200000000000005E-5</v>
      </c>
      <c r="AA129" s="35">
        <v>89</v>
      </c>
      <c r="AB129" s="41">
        <f t="shared" si="46"/>
        <v>0</v>
      </c>
      <c r="AC129" s="41">
        <f t="shared" si="47"/>
        <v>0</v>
      </c>
      <c r="AD129" s="41">
        <f t="shared" si="54"/>
        <v>2.72E-5</v>
      </c>
      <c r="AE129" s="35">
        <v>89</v>
      </c>
      <c r="AF129" s="105" t="s">
        <v>51</v>
      </c>
      <c r="AG129" s="1"/>
      <c r="AH129" s="1"/>
      <c r="AI129" s="1"/>
      <c r="AJ129" s="1"/>
      <c r="AK129" s="1"/>
      <c r="AL129" s="1"/>
      <c r="AM129" s="1"/>
      <c r="AN129" s="1" t="s">
        <v>51</v>
      </c>
    </row>
    <row r="130" spans="1:40" hidden="1" x14ac:dyDescent="0.2">
      <c r="A130" s="306" t="s">
        <v>147</v>
      </c>
      <c r="B130" s="39">
        <f t="shared" si="35"/>
        <v>90</v>
      </c>
      <c r="C130" s="52">
        <f>Data_Inputs!E118</f>
        <v>38169</v>
      </c>
      <c r="D130" s="75" t="s">
        <v>9</v>
      </c>
      <c r="E130" s="52">
        <f>Data_Inputs!F118</f>
        <v>38199</v>
      </c>
      <c r="F130" s="54">
        <f>IF(Data_Inputs!G118="",0,Data_Inputs!G118)</f>
        <v>0</v>
      </c>
      <c r="G130" s="54">
        <f>IF(Data_Inputs!H118="",0,Data_Inputs!H118)</f>
        <v>0</v>
      </c>
      <c r="H130" s="54">
        <f t="shared" si="36"/>
        <v>0</v>
      </c>
      <c r="I130" s="67">
        <f t="shared" si="37"/>
        <v>0</v>
      </c>
      <c r="J130" s="65"/>
      <c r="K130" s="67">
        <f t="shared" si="38"/>
        <v>0</v>
      </c>
      <c r="L130" s="67">
        <f t="shared" si="39"/>
        <v>0</v>
      </c>
      <c r="M130" s="148">
        <f t="shared" si="49"/>
        <v>0</v>
      </c>
      <c r="N130" s="11">
        <f t="shared" si="50"/>
        <v>0</v>
      </c>
      <c r="O130" s="11">
        <f t="shared" si="51"/>
        <v>0</v>
      </c>
      <c r="P130" s="11">
        <f t="shared" si="40"/>
        <v>0</v>
      </c>
      <c r="Q130" s="11">
        <f t="shared" si="41"/>
        <v>0</v>
      </c>
      <c r="R130" s="140">
        <f t="shared" si="52"/>
        <v>2.7100000000000001E-5</v>
      </c>
      <c r="S130" s="67">
        <f t="shared" si="42"/>
        <v>2.7100000000000001E-5</v>
      </c>
      <c r="T130" s="67">
        <f t="shared" si="43"/>
        <v>2.7100000000000001E-5</v>
      </c>
      <c r="U130" s="91">
        <f t="shared" si="55"/>
        <v>90</v>
      </c>
      <c r="V130" s="54">
        <f t="shared" si="44"/>
        <v>0</v>
      </c>
      <c r="W130" s="54">
        <f t="shared" si="45"/>
        <v>0</v>
      </c>
      <c r="X130" s="41">
        <f t="shared" si="53"/>
        <v>2.7100000000000001E-5</v>
      </c>
      <c r="Y130" s="40">
        <f>MAX($R$41:R118,R154:R525)</f>
        <v>3.6000000000000001E-5</v>
      </c>
      <c r="Z130" s="66">
        <f t="shared" si="48"/>
        <v>6.3100000000000002E-5</v>
      </c>
      <c r="AA130" s="35">
        <v>90</v>
      </c>
      <c r="AB130" s="41">
        <f t="shared" si="46"/>
        <v>0</v>
      </c>
      <c r="AC130" s="41">
        <f t="shared" si="47"/>
        <v>0</v>
      </c>
      <c r="AD130" s="41">
        <f t="shared" si="54"/>
        <v>2.7100000000000001E-5</v>
      </c>
      <c r="AE130" s="35">
        <v>90</v>
      </c>
      <c r="AF130" s="105" t="s">
        <v>51</v>
      </c>
      <c r="AG130" s="1"/>
      <c r="AH130" s="1"/>
      <c r="AI130" s="1"/>
      <c r="AJ130" s="1"/>
      <c r="AK130" s="1"/>
      <c r="AL130" s="1"/>
      <c r="AM130" s="1"/>
      <c r="AN130" s="1" t="s">
        <v>51</v>
      </c>
    </row>
    <row r="131" spans="1:40" hidden="1" x14ac:dyDescent="0.2">
      <c r="A131" s="306" t="s">
        <v>147</v>
      </c>
      <c r="B131" s="39">
        <f t="shared" si="35"/>
        <v>91</v>
      </c>
      <c r="C131" s="52">
        <f>Data_Inputs!E119</f>
        <v>38139</v>
      </c>
      <c r="D131" s="75" t="s">
        <v>9</v>
      </c>
      <c r="E131" s="52">
        <f>Data_Inputs!F119</f>
        <v>38168</v>
      </c>
      <c r="F131" s="54">
        <f>IF(Data_Inputs!G119="",0,Data_Inputs!G119)</f>
        <v>0</v>
      </c>
      <c r="G131" s="54">
        <f>IF(Data_Inputs!H119="",0,Data_Inputs!H119)</f>
        <v>0</v>
      </c>
      <c r="H131" s="54">
        <f t="shared" si="36"/>
        <v>0</v>
      </c>
      <c r="I131" s="67">
        <f t="shared" si="37"/>
        <v>0</v>
      </c>
      <c r="J131" s="65"/>
      <c r="K131" s="67">
        <f t="shared" si="38"/>
        <v>0</v>
      </c>
      <c r="L131" s="67">
        <f t="shared" si="39"/>
        <v>0</v>
      </c>
      <c r="M131" s="148">
        <f t="shared" si="49"/>
        <v>0</v>
      </c>
      <c r="N131" s="11">
        <f t="shared" si="50"/>
        <v>0</v>
      </c>
      <c r="O131" s="11">
        <f t="shared" si="51"/>
        <v>0</v>
      </c>
      <c r="P131" s="11">
        <f t="shared" si="40"/>
        <v>0</v>
      </c>
      <c r="Q131" s="11">
        <f t="shared" si="41"/>
        <v>0</v>
      </c>
      <c r="R131" s="140">
        <f t="shared" si="52"/>
        <v>2.6999999999999999E-5</v>
      </c>
      <c r="S131" s="67">
        <f t="shared" si="42"/>
        <v>2.6999999999999999E-5</v>
      </c>
      <c r="T131" s="67">
        <f t="shared" si="43"/>
        <v>2.6999999999999999E-5</v>
      </c>
      <c r="U131" s="91">
        <f t="shared" si="55"/>
        <v>91</v>
      </c>
      <c r="V131" s="54">
        <f t="shared" si="44"/>
        <v>0</v>
      </c>
      <c r="W131" s="54">
        <f t="shared" si="45"/>
        <v>0</v>
      </c>
      <c r="X131" s="41">
        <f t="shared" si="53"/>
        <v>2.6999999999999999E-5</v>
      </c>
      <c r="Y131" s="40">
        <f>MAX($R$41:R119,R155:R526)</f>
        <v>3.6000000000000001E-5</v>
      </c>
      <c r="Z131" s="66">
        <f t="shared" si="48"/>
        <v>6.3E-5</v>
      </c>
      <c r="AA131" s="35">
        <v>91</v>
      </c>
      <c r="AB131" s="41">
        <f t="shared" si="46"/>
        <v>0</v>
      </c>
      <c r="AC131" s="41">
        <f t="shared" si="47"/>
        <v>0</v>
      </c>
      <c r="AD131" s="41">
        <f t="shared" si="54"/>
        <v>2.6999999999999999E-5</v>
      </c>
      <c r="AE131" s="35">
        <v>91</v>
      </c>
      <c r="AF131" s="105" t="s">
        <v>51</v>
      </c>
      <c r="AG131" s="1"/>
      <c r="AH131" s="1"/>
      <c r="AI131" s="1"/>
      <c r="AJ131" s="1"/>
      <c r="AK131" s="1"/>
      <c r="AL131" s="1"/>
      <c r="AM131" s="1"/>
      <c r="AN131" s="1" t="s">
        <v>51</v>
      </c>
    </row>
    <row r="132" spans="1:40" hidden="1" x14ac:dyDescent="0.2">
      <c r="A132" s="306" t="s">
        <v>147</v>
      </c>
      <c r="B132" s="39">
        <f t="shared" si="35"/>
        <v>92</v>
      </c>
      <c r="C132" s="52">
        <f>Data_Inputs!E120</f>
        <v>38108</v>
      </c>
      <c r="D132" s="75" t="s">
        <v>9</v>
      </c>
      <c r="E132" s="52">
        <f>Data_Inputs!F120</f>
        <v>38138</v>
      </c>
      <c r="F132" s="54">
        <f>IF(Data_Inputs!G120="",0,Data_Inputs!G120)</f>
        <v>0</v>
      </c>
      <c r="G132" s="54">
        <f>IF(Data_Inputs!H120="",0,Data_Inputs!H120)</f>
        <v>0</v>
      </c>
      <c r="H132" s="54">
        <f t="shared" si="36"/>
        <v>0</v>
      </c>
      <c r="I132" s="67">
        <f t="shared" si="37"/>
        <v>0</v>
      </c>
      <c r="J132" s="65"/>
      <c r="K132" s="67">
        <f t="shared" si="38"/>
        <v>0</v>
      </c>
      <c r="L132" s="67">
        <f t="shared" si="39"/>
        <v>0</v>
      </c>
      <c r="M132" s="148">
        <f t="shared" si="49"/>
        <v>0</v>
      </c>
      <c r="N132" s="11">
        <f t="shared" si="50"/>
        <v>0</v>
      </c>
      <c r="O132" s="11">
        <f t="shared" si="51"/>
        <v>0</v>
      </c>
      <c r="P132" s="11">
        <f t="shared" si="40"/>
        <v>0</v>
      </c>
      <c r="Q132" s="11">
        <f t="shared" si="41"/>
        <v>0</v>
      </c>
      <c r="R132" s="140">
        <f t="shared" si="52"/>
        <v>2.69E-5</v>
      </c>
      <c r="S132" s="67">
        <f t="shared" si="42"/>
        <v>2.69E-5</v>
      </c>
      <c r="T132" s="67">
        <f t="shared" si="43"/>
        <v>2.69E-5</v>
      </c>
      <c r="U132" s="91">
        <f t="shared" si="55"/>
        <v>92</v>
      </c>
      <c r="V132" s="54">
        <f t="shared" si="44"/>
        <v>0</v>
      </c>
      <c r="W132" s="54">
        <f t="shared" si="45"/>
        <v>0</v>
      </c>
      <c r="X132" s="41">
        <f t="shared" si="53"/>
        <v>2.69E-5</v>
      </c>
      <c r="Y132" s="40">
        <f>MAX($R$41:R120,R156:R527)</f>
        <v>3.6000000000000001E-5</v>
      </c>
      <c r="Z132" s="66">
        <f t="shared" si="48"/>
        <v>6.2899999999999997E-5</v>
      </c>
      <c r="AA132" s="35">
        <v>92</v>
      </c>
      <c r="AB132" s="41">
        <f t="shared" si="46"/>
        <v>0</v>
      </c>
      <c r="AC132" s="41">
        <f t="shared" si="47"/>
        <v>0</v>
      </c>
      <c r="AD132" s="41">
        <f t="shared" si="54"/>
        <v>2.69E-5</v>
      </c>
      <c r="AE132" s="35">
        <v>92</v>
      </c>
      <c r="AF132" s="105" t="s">
        <v>51</v>
      </c>
      <c r="AG132" s="1"/>
      <c r="AH132" s="1"/>
      <c r="AI132" s="1"/>
      <c r="AJ132" s="1"/>
      <c r="AK132" s="1"/>
      <c r="AL132" s="1"/>
      <c r="AM132" s="1"/>
      <c r="AN132" s="1" t="s">
        <v>51</v>
      </c>
    </row>
    <row r="133" spans="1:40" hidden="1" x14ac:dyDescent="0.2">
      <c r="A133" s="306" t="s">
        <v>147</v>
      </c>
      <c r="B133" s="39">
        <f t="shared" si="35"/>
        <v>93</v>
      </c>
      <c r="C133" s="52">
        <f>Data_Inputs!E121</f>
        <v>38078</v>
      </c>
      <c r="D133" s="75" t="s">
        <v>9</v>
      </c>
      <c r="E133" s="52">
        <f>Data_Inputs!F121</f>
        <v>38107</v>
      </c>
      <c r="F133" s="54">
        <f>IF(Data_Inputs!G121="",0,Data_Inputs!G121)</f>
        <v>0</v>
      </c>
      <c r="G133" s="54">
        <f>IF(Data_Inputs!H121="",0,Data_Inputs!H121)</f>
        <v>0</v>
      </c>
      <c r="H133" s="54">
        <f t="shared" si="36"/>
        <v>0</v>
      </c>
      <c r="I133" s="67">
        <f t="shared" si="37"/>
        <v>0</v>
      </c>
      <c r="J133" s="65"/>
      <c r="K133" s="67">
        <f t="shared" si="38"/>
        <v>0</v>
      </c>
      <c r="L133" s="67">
        <f t="shared" si="39"/>
        <v>0</v>
      </c>
      <c r="M133" s="148">
        <f t="shared" si="49"/>
        <v>0</v>
      </c>
      <c r="N133" s="11">
        <f t="shared" si="50"/>
        <v>0</v>
      </c>
      <c r="O133" s="11">
        <f t="shared" si="51"/>
        <v>0</v>
      </c>
      <c r="P133" s="11">
        <f t="shared" si="40"/>
        <v>0</v>
      </c>
      <c r="Q133" s="11">
        <f t="shared" si="41"/>
        <v>0</v>
      </c>
      <c r="R133" s="140">
        <f t="shared" si="52"/>
        <v>2.6800000000000001E-5</v>
      </c>
      <c r="S133" s="67">
        <f t="shared" si="42"/>
        <v>2.6800000000000001E-5</v>
      </c>
      <c r="T133" s="67">
        <f t="shared" si="43"/>
        <v>2.6800000000000001E-5</v>
      </c>
      <c r="U133" s="91">
        <f t="shared" si="55"/>
        <v>93</v>
      </c>
      <c r="V133" s="54">
        <f t="shared" si="44"/>
        <v>0</v>
      </c>
      <c r="W133" s="54">
        <f t="shared" si="45"/>
        <v>0</v>
      </c>
      <c r="X133" s="41">
        <f t="shared" si="53"/>
        <v>2.6800000000000001E-5</v>
      </c>
      <c r="Y133" s="40">
        <f>MAX($R$41:R121,R157:R528)</f>
        <v>3.6000000000000001E-5</v>
      </c>
      <c r="Z133" s="66">
        <f t="shared" si="48"/>
        <v>6.2800000000000009E-5</v>
      </c>
      <c r="AA133" s="35">
        <v>93</v>
      </c>
      <c r="AB133" s="41">
        <f t="shared" si="46"/>
        <v>0</v>
      </c>
      <c r="AC133" s="41">
        <f t="shared" si="47"/>
        <v>0</v>
      </c>
      <c r="AD133" s="41">
        <f t="shared" si="54"/>
        <v>2.6800000000000001E-5</v>
      </c>
      <c r="AE133" s="35">
        <v>93</v>
      </c>
      <c r="AF133" s="105" t="s">
        <v>51</v>
      </c>
      <c r="AG133" s="1"/>
      <c r="AH133" s="1"/>
      <c r="AI133" s="1"/>
      <c r="AJ133" s="1"/>
      <c r="AK133" s="1"/>
      <c r="AL133" s="1"/>
      <c r="AM133" s="1"/>
      <c r="AN133" s="1" t="s">
        <v>51</v>
      </c>
    </row>
    <row r="134" spans="1:40" hidden="1" x14ac:dyDescent="0.2">
      <c r="A134" s="306" t="s">
        <v>147</v>
      </c>
      <c r="B134" s="39">
        <f t="shared" si="35"/>
        <v>94</v>
      </c>
      <c r="C134" s="52">
        <f>Data_Inputs!E122</f>
        <v>38047</v>
      </c>
      <c r="D134" s="75" t="s">
        <v>9</v>
      </c>
      <c r="E134" s="52">
        <f>Data_Inputs!F122</f>
        <v>38077</v>
      </c>
      <c r="F134" s="54">
        <f>IF(Data_Inputs!G122="",0,Data_Inputs!G122)</f>
        <v>0</v>
      </c>
      <c r="G134" s="54">
        <f>IF(Data_Inputs!H122="",0,Data_Inputs!H122)</f>
        <v>0</v>
      </c>
      <c r="H134" s="54">
        <f t="shared" si="36"/>
        <v>0</v>
      </c>
      <c r="I134" s="67">
        <f t="shared" si="37"/>
        <v>0</v>
      </c>
      <c r="J134" s="65"/>
      <c r="K134" s="67">
        <f t="shared" si="38"/>
        <v>0</v>
      </c>
      <c r="L134" s="67">
        <f t="shared" si="39"/>
        <v>0</v>
      </c>
      <c r="M134" s="148">
        <f t="shared" si="49"/>
        <v>0</v>
      </c>
      <c r="N134" s="11">
        <f t="shared" si="50"/>
        <v>0</v>
      </c>
      <c r="O134" s="11">
        <f t="shared" si="51"/>
        <v>0</v>
      </c>
      <c r="P134" s="11">
        <f t="shared" si="40"/>
        <v>0</v>
      </c>
      <c r="Q134" s="11">
        <f t="shared" si="41"/>
        <v>0</v>
      </c>
      <c r="R134" s="140">
        <f t="shared" si="52"/>
        <v>2.6699999999999998E-5</v>
      </c>
      <c r="S134" s="67">
        <f t="shared" si="42"/>
        <v>2.6699999999999998E-5</v>
      </c>
      <c r="T134" s="67">
        <f t="shared" si="43"/>
        <v>2.6699999999999998E-5</v>
      </c>
      <c r="U134" s="91">
        <f t="shared" si="55"/>
        <v>94</v>
      </c>
      <c r="V134" s="54">
        <f t="shared" si="44"/>
        <v>0</v>
      </c>
      <c r="W134" s="54">
        <f t="shared" si="45"/>
        <v>0</v>
      </c>
      <c r="X134" s="41">
        <f t="shared" si="53"/>
        <v>2.6699999999999998E-5</v>
      </c>
      <c r="Y134" s="40">
        <f>MAX($R$41:R122,R158:R529)</f>
        <v>3.6000000000000001E-5</v>
      </c>
      <c r="Z134" s="66">
        <f t="shared" si="48"/>
        <v>6.2700000000000006E-5</v>
      </c>
      <c r="AA134" s="35">
        <v>94</v>
      </c>
      <c r="AB134" s="41">
        <f t="shared" si="46"/>
        <v>0</v>
      </c>
      <c r="AC134" s="41">
        <f t="shared" si="47"/>
        <v>0</v>
      </c>
      <c r="AD134" s="41">
        <f t="shared" si="54"/>
        <v>2.6699999999999998E-5</v>
      </c>
      <c r="AE134" s="35">
        <v>94</v>
      </c>
      <c r="AF134" s="105" t="s">
        <v>51</v>
      </c>
      <c r="AG134" s="1"/>
      <c r="AH134" s="1"/>
      <c r="AI134" s="1"/>
      <c r="AJ134" s="1"/>
      <c r="AK134" s="1"/>
      <c r="AL134" s="1"/>
      <c r="AM134" s="1"/>
      <c r="AN134" s="1" t="s">
        <v>51</v>
      </c>
    </row>
    <row r="135" spans="1:40" hidden="1" x14ac:dyDescent="0.2">
      <c r="A135" s="306" t="s">
        <v>147</v>
      </c>
      <c r="B135" s="39">
        <f t="shared" si="35"/>
        <v>95</v>
      </c>
      <c r="C135" s="52">
        <f>Data_Inputs!E123</f>
        <v>38018</v>
      </c>
      <c r="D135" s="75" t="s">
        <v>9</v>
      </c>
      <c r="E135" s="52">
        <f>Data_Inputs!F123</f>
        <v>38046</v>
      </c>
      <c r="F135" s="54">
        <f>IF(Data_Inputs!G123="",0,Data_Inputs!G123)</f>
        <v>0</v>
      </c>
      <c r="G135" s="54">
        <f>IF(Data_Inputs!H123="",0,Data_Inputs!H123)</f>
        <v>0</v>
      </c>
      <c r="H135" s="54">
        <f t="shared" si="36"/>
        <v>0</v>
      </c>
      <c r="I135" s="67">
        <f t="shared" si="37"/>
        <v>0</v>
      </c>
      <c r="J135" s="65"/>
      <c r="K135" s="67">
        <f t="shared" si="38"/>
        <v>0</v>
      </c>
      <c r="L135" s="67">
        <f t="shared" si="39"/>
        <v>0</v>
      </c>
      <c r="M135" s="148">
        <f t="shared" si="49"/>
        <v>0</v>
      </c>
      <c r="N135" s="11">
        <f t="shared" si="50"/>
        <v>0</v>
      </c>
      <c r="O135" s="11">
        <f t="shared" si="51"/>
        <v>0</v>
      </c>
      <c r="P135" s="11">
        <f t="shared" si="40"/>
        <v>0</v>
      </c>
      <c r="Q135" s="11">
        <f t="shared" si="41"/>
        <v>0</v>
      </c>
      <c r="R135" s="140">
        <f t="shared" si="52"/>
        <v>2.6599999999999999E-5</v>
      </c>
      <c r="S135" s="67">
        <f t="shared" si="42"/>
        <v>2.6599999999999999E-5</v>
      </c>
      <c r="T135" s="67">
        <f t="shared" si="43"/>
        <v>2.6599999999999999E-5</v>
      </c>
      <c r="U135" s="91">
        <f t="shared" si="55"/>
        <v>95</v>
      </c>
      <c r="V135" s="54">
        <f t="shared" si="44"/>
        <v>0</v>
      </c>
      <c r="W135" s="54">
        <f t="shared" si="45"/>
        <v>0</v>
      </c>
      <c r="X135" s="41">
        <f t="shared" si="53"/>
        <v>2.6599999999999999E-5</v>
      </c>
      <c r="Y135" s="40">
        <f>MAX($R$41:R123,R159:R530)</f>
        <v>3.6000000000000001E-5</v>
      </c>
      <c r="Z135" s="66">
        <f t="shared" si="48"/>
        <v>6.2600000000000004E-5</v>
      </c>
      <c r="AA135" s="35">
        <v>95</v>
      </c>
      <c r="AB135" s="41">
        <f t="shared" si="46"/>
        <v>0</v>
      </c>
      <c r="AC135" s="41">
        <f t="shared" si="47"/>
        <v>0</v>
      </c>
      <c r="AD135" s="41">
        <f t="shared" si="54"/>
        <v>2.6599999999999999E-5</v>
      </c>
      <c r="AE135" s="35">
        <v>95</v>
      </c>
      <c r="AF135" s="105" t="s">
        <v>51</v>
      </c>
      <c r="AG135" s="1"/>
      <c r="AH135" s="1"/>
      <c r="AI135" s="1"/>
      <c r="AJ135" s="1"/>
      <c r="AK135" s="1"/>
      <c r="AL135" s="1"/>
      <c r="AM135" s="1"/>
      <c r="AN135" s="1" t="s">
        <v>51</v>
      </c>
    </row>
    <row r="136" spans="1:40" hidden="1" x14ac:dyDescent="0.2">
      <c r="A136" s="306" t="s">
        <v>147</v>
      </c>
      <c r="B136" s="39">
        <f t="shared" si="35"/>
        <v>96</v>
      </c>
      <c r="C136" s="52">
        <f>Data_Inputs!E124</f>
        <v>37987</v>
      </c>
      <c r="D136" s="75" t="s">
        <v>9</v>
      </c>
      <c r="E136" s="52">
        <f>Data_Inputs!F124</f>
        <v>38017</v>
      </c>
      <c r="F136" s="54">
        <f>IF(Data_Inputs!G124="",0,Data_Inputs!G124)</f>
        <v>0</v>
      </c>
      <c r="G136" s="54">
        <f>IF(Data_Inputs!H124="",0,Data_Inputs!H124)</f>
        <v>0</v>
      </c>
      <c r="H136" s="54">
        <f t="shared" si="36"/>
        <v>0</v>
      </c>
      <c r="I136" s="67">
        <f t="shared" si="37"/>
        <v>0</v>
      </c>
      <c r="J136" s="65"/>
      <c r="K136" s="67">
        <f t="shared" si="38"/>
        <v>0</v>
      </c>
      <c r="L136" s="67">
        <f t="shared" si="39"/>
        <v>0</v>
      </c>
      <c r="M136" s="148">
        <f t="shared" si="49"/>
        <v>0</v>
      </c>
      <c r="N136" s="11">
        <f t="shared" si="50"/>
        <v>0</v>
      </c>
      <c r="O136" s="11">
        <f t="shared" si="51"/>
        <v>0</v>
      </c>
      <c r="P136" s="11">
        <f t="shared" si="40"/>
        <v>0</v>
      </c>
      <c r="Q136" s="11">
        <f t="shared" si="41"/>
        <v>0</v>
      </c>
      <c r="R136" s="140">
        <f t="shared" si="52"/>
        <v>2.65E-5</v>
      </c>
      <c r="S136" s="67">
        <f t="shared" si="42"/>
        <v>2.65E-5</v>
      </c>
      <c r="T136" s="67">
        <f t="shared" si="43"/>
        <v>2.65E-5</v>
      </c>
      <c r="U136" s="91">
        <f t="shared" si="55"/>
        <v>96</v>
      </c>
      <c r="V136" s="54">
        <f t="shared" si="44"/>
        <v>0</v>
      </c>
      <c r="W136" s="54">
        <f t="shared" si="45"/>
        <v>0</v>
      </c>
      <c r="X136" s="41">
        <f t="shared" si="53"/>
        <v>2.65E-5</v>
      </c>
      <c r="Y136" s="40">
        <f>MAX($R$41:R124,R160:R531)</f>
        <v>3.6000000000000001E-5</v>
      </c>
      <c r="Z136" s="66">
        <f t="shared" si="48"/>
        <v>6.2500000000000001E-5</v>
      </c>
      <c r="AA136" s="35">
        <v>96</v>
      </c>
      <c r="AB136" s="41">
        <f t="shared" si="46"/>
        <v>0</v>
      </c>
      <c r="AC136" s="41">
        <f t="shared" si="47"/>
        <v>0</v>
      </c>
      <c r="AD136" s="41">
        <f t="shared" si="54"/>
        <v>2.65E-5</v>
      </c>
      <c r="AE136" s="35">
        <v>96</v>
      </c>
      <c r="AF136" s="105" t="s">
        <v>51</v>
      </c>
      <c r="AG136" s="1"/>
      <c r="AH136" s="1"/>
      <c r="AI136" s="1"/>
      <c r="AJ136" s="1"/>
      <c r="AK136" s="1"/>
      <c r="AL136" s="1"/>
      <c r="AM136" s="1"/>
      <c r="AN136" s="1" t="s">
        <v>51</v>
      </c>
    </row>
    <row r="137" spans="1:40" hidden="1" x14ac:dyDescent="0.2">
      <c r="A137" s="306" t="s">
        <v>147</v>
      </c>
      <c r="B137" s="39">
        <f t="shared" si="35"/>
        <v>97</v>
      </c>
      <c r="C137" s="52">
        <f>Data_Inputs!E125</f>
        <v>37956</v>
      </c>
      <c r="D137" s="75" t="s">
        <v>9</v>
      </c>
      <c r="E137" s="52">
        <f>Data_Inputs!F125</f>
        <v>37986</v>
      </c>
      <c r="F137" s="54">
        <f>IF(Data_Inputs!G125="",0,Data_Inputs!G125)</f>
        <v>0</v>
      </c>
      <c r="G137" s="54">
        <f>IF(Data_Inputs!H125="",0,Data_Inputs!H125)</f>
        <v>0</v>
      </c>
      <c r="H137" s="54">
        <f t="shared" si="36"/>
        <v>0</v>
      </c>
      <c r="I137" s="67">
        <f t="shared" si="37"/>
        <v>0</v>
      </c>
      <c r="J137" s="65"/>
      <c r="K137" s="67">
        <f t="shared" si="38"/>
        <v>0</v>
      </c>
      <c r="L137" s="67">
        <f t="shared" si="39"/>
        <v>0</v>
      </c>
      <c r="M137" s="148">
        <f t="shared" si="49"/>
        <v>0</v>
      </c>
      <c r="N137" s="11">
        <f t="shared" si="50"/>
        <v>0</v>
      </c>
      <c r="O137" s="11">
        <f t="shared" si="51"/>
        <v>0</v>
      </c>
      <c r="P137" s="11">
        <f t="shared" si="40"/>
        <v>0</v>
      </c>
      <c r="Q137" s="11">
        <f t="shared" si="41"/>
        <v>0</v>
      </c>
      <c r="R137" s="140">
        <f t="shared" si="52"/>
        <v>2.6400000000000001E-5</v>
      </c>
      <c r="S137" s="67">
        <f t="shared" si="42"/>
        <v>2.6400000000000001E-5</v>
      </c>
      <c r="T137" s="67">
        <f t="shared" si="43"/>
        <v>2.6400000000000001E-5</v>
      </c>
      <c r="U137" s="91">
        <f t="shared" si="55"/>
        <v>97</v>
      </c>
      <c r="V137" s="54">
        <f t="shared" si="44"/>
        <v>0</v>
      </c>
      <c r="W137" s="54">
        <f t="shared" si="45"/>
        <v>0</v>
      </c>
      <c r="X137" s="41">
        <f t="shared" si="53"/>
        <v>2.6400000000000001E-5</v>
      </c>
      <c r="Y137" s="40">
        <f>MAX($R$41:R125,R161:R532)</f>
        <v>3.6000000000000001E-5</v>
      </c>
      <c r="Z137" s="66">
        <f t="shared" si="48"/>
        <v>6.2399999999999999E-5</v>
      </c>
      <c r="AA137" s="35">
        <v>97</v>
      </c>
      <c r="AB137" s="41">
        <f t="shared" si="46"/>
        <v>0</v>
      </c>
      <c r="AC137" s="41">
        <f t="shared" si="47"/>
        <v>0</v>
      </c>
      <c r="AD137" s="41">
        <f t="shared" si="54"/>
        <v>2.6400000000000001E-5</v>
      </c>
      <c r="AE137" s="35">
        <v>97</v>
      </c>
      <c r="AF137" s="105" t="s">
        <v>51</v>
      </c>
      <c r="AG137" s="1"/>
      <c r="AH137" s="1"/>
      <c r="AI137" s="1"/>
      <c r="AJ137" s="1"/>
      <c r="AK137" s="1"/>
      <c r="AL137" s="1"/>
      <c r="AM137" s="1"/>
      <c r="AN137" s="1" t="s">
        <v>51</v>
      </c>
    </row>
    <row r="138" spans="1:40" hidden="1" x14ac:dyDescent="0.2">
      <c r="A138" s="306" t="s">
        <v>147</v>
      </c>
      <c r="B138" s="39">
        <f t="shared" si="35"/>
        <v>98</v>
      </c>
      <c r="C138" s="52">
        <f>Data_Inputs!E126</f>
        <v>37926</v>
      </c>
      <c r="D138" s="75" t="s">
        <v>9</v>
      </c>
      <c r="E138" s="52">
        <f>Data_Inputs!F126</f>
        <v>37955</v>
      </c>
      <c r="F138" s="54">
        <f>IF(Data_Inputs!G126="",0,Data_Inputs!G126)</f>
        <v>0</v>
      </c>
      <c r="G138" s="54">
        <f>IF(Data_Inputs!H126="",0,Data_Inputs!H126)</f>
        <v>0</v>
      </c>
      <c r="H138" s="54">
        <f t="shared" si="36"/>
        <v>0</v>
      </c>
      <c r="I138" s="67">
        <f t="shared" si="37"/>
        <v>0</v>
      </c>
      <c r="J138" s="65"/>
      <c r="K138" s="67">
        <f t="shared" si="38"/>
        <v>0</v>
      </c>
      <c r="L138" s="67">
        <f t="shared" si="39"/>
        <v>0</v>
      </c>
      <c r="M138" s="148">
        <f t="shared" si="49"/>
        <v>0</v>
      </c>
      <c r="N138" s="11">
        <f t="shared" si="50"/>
        <v>0</v>
      </c>
      <c r="O138" s="11">
        <f t="shared" si="51"/>
        <v>0</v>
      </c>
      <c r="P138" s="11">
        <f t="shared" si="40"/>
        <v>0</v>
      </c>
      <c r="Q138" s="11">
        <f t="shared" si="41"/>
        <v>0</v>
      </c>
      <c r="R138" s="140">
        <f t="shared" si="52"/>
        <v>2.6299999999999999E-5</v>
      </c>
      <c r="S138" s="67">
        <f t="shared" si="42"/>
        <v>2.6299999999999999E-5</v>
      </c>
      <c r="T138" s="67">
        <f t="shared" si="43"/>
        <v>2.6299999999999999E-5</v>
      </c>
      <c r="U138" s="91">
        <f t="shared" si="55"/>
        <v>98</v>
      </c>
      <c r="V138" s="54">
        <f t="shared" si="44"/>
        <v>0</v>
      </c>
      <c r="W138" s="54">
        <f t="shared" si="45"/>
        <v>0</v>
      </c>
      <c r="X138" s="41">
        <f t="shared" si="53"/>
        <v>2.6299999999999999E-5</v>
      </c>
      <c r="Y138" s="40">
        <f>MAX($R$41:R126,R162:R533)</f>
        <v>3.6000000000000001E-5</v>
      </c>
      <c r="Z138" s="66">
        <f t="shared" si="48"/>
        <v>6.2299999999999996E-5</v>
      </c>
      <c r="AA138" s="35">
        <v>98</v>
      </c>
      <c r="AB138" s="41">
        <f t="shared" si="46"/>
        <v>0</v>
      </c>
      <c r="AC138" s="41">
        <f t="shared" si="47"/>
        <v>0</v>
      </c>
      <c r="AD138" s="41">
        <f t="shared" si="54"/>
        <v>2.6299999999999999E-5</v>
      </c>
      <c r="AE138" s="35">
        <v>98</v>
      </c>
      <c r="AF138" s="105" t="s">
        <v>51</v>
      </c>
      <c r="AG138" s="1"/>
      <c r="AH138" s="1"/>
      <c r="AI138" s="1"/>
      <c r="AJ138" s="1"/>
      <c r="AK138" s="1"/>
      <c r="AL138" s="1"/>
      <c r="AM138" s="1"/>
      <c r="AN138" s="1" t="s">
        <v>51</v>
      </c>
    </row>
    <row r="139" spans="1:40" hidden="1" x14ac:dyDescent="0.2">
      <c r="A139" s="306" t="s">
        <v>147</v>
      </c>
      <c r="B139" s="39">
        <f t="shared" si="35"/>
        <v>99</v>
      </c>
      <c r="C139" s="52">
        <f>Data_Inputs!E127</f>
        <v>37895</v>
      </c>
      <c r="D139" s="75" t="s">
        <v>9</v>
      </c>
      <c r="E139" s="52">
        <f>Data_Inputs!F127</f>
        <v>37925</v>
      </c>
      <c r="F139" s="54">
        <f>IF(Data_Inputs!G127="",0,Data_Inputs!G127)</f>
        <v>0</v>
      </c>
      <c r="G139" s="54">
        <f>IF(Data_Inputs!H127="",0,Data_Inputs!H127)</f>
        <v>0</v>
      </c>
      <c r="H139" s="54">
        <f t="shared" si="36"/>
        <v>0</v>
      </c>
      <c r="I139" s="67">
        <f t="shared" si="37"/>
        <v>0</v>
      </c>
      <c r="J139" s="65"/>
      <c r="K139" s="67">
        <f t="shared" si="38"/>
        <v>0</v>
      </c>
      <c r="L139" s="67">
        <f t="shared" si="39"/>
        <v>0</v>
      </c>
      <c r="M139" s="148">
        <f t="shared" si="49"/>
        <v>0</v>
      </c>
      <c r="N139" s="11">
        <f t="shared" si="50"/>
        <v>0</v>
      </c>
      <c r="O139" s="11">
        <f t="shared" si="51"/>
        <v>0</v>
      </c>
      <c r="P139" s="11">
        <f t="shared" si="40"/>
        <v>0</v>
      </c>
      <c r="Q139" s="11">
        <f t="shared" si="41"/>
        <v>0</v>
      </c>
      <c r="R139" s="140">
        <f t="shared" si="52"/>
        <v>2.62E-5</v>
      </c>
      <c r="S139" s="67">
        <f t="shared" si="42"/>
        <v>2.62E-5</v>
      </c>
      <c r="T139" s="67">
        <f t="shared" si="43"/>
        <v>2.62E-5</v>
      </c>
      <c r="U139" s="91">
        <f t="shared" si="55"/>
        <v>99</v>
      </c>
      <c r="V139" s="54">
        <f t="shared" si="44"/>
        <v>0</v>
      </c>
      <c r="W139" s="54">
        <f t="shared" si="45"/>
        <v>0</v>
      </c>
      <c r="X139" s="41">
        <f t="shared" si="53"/>
        <v>2.62E-5</v>
      </c>
      <c r="Y139" s="40">
        <f>MAX($R$41:R127,R163:R534)</f>
        <v>3.6000000000000001E-5</v>
      </c>
      <c r="Z139" s="66">
        <f t="shared" si="48"/>
        <v>6.2199999999999994E-5</v>
      </c>
      <c r="AA139" s="35">
        <v>99</v>
      </c>
      <c r="AB139" s="41">
        <f t="shared" si="46"/>
        <v>0</v>
      </c>
      <c r="AC139" s="41">
        <f t="shared" si="47"/>
        <v>0</v>
      </c>
      <c r="AD139" s="41">
        <f t="shared" si="54"/>
        <v>2.62E-5</v>
      </c>
      <c r="AE139" s="35">
        <v>99</v>
      </c>
      <c r="AF139" s="105" t="s">
        <v>51</v>
      </c>
      <c r="AG139" s="1"/>
      <c r="AH139" s="1"/>
      <c r="AI139" s="1"/>
      <c r="AJ139" s="1"/>
      <c r="AK139" s="1"/>
      <c r="AL139" s="1"/>
      <c r="AM139" s="1"/>
      <c r="AN139" s="1" t="s">
        <v>51</v>
      </c>
    </row>
    <row r="140" spans="1:40" hidden="1" x14ac:dyDescent="0.2">
      <c r="A140" s="306" t="s">
        <v>147</v>
      </c>
      <c r="B140" s="39">
        <f t="shared" si="35"/>
        <v>100</v>
      </c>
      <c r="C140" s="52">
        <f>Data_Inputs!E128</f>
        <v>37865</v>
      </c>
      <c r="D140" s="75" t="s">
        <v>9</v>
      </c>
      <c r="E140" s="52">
        <f>Data_Inputs!F128</f>
        <v>37894</v>
      </c>
      <c r="F140" s="54">
        <f>IF(Data_Inputs!G128="",0,Data_Inputs!G128)</f>
        <v>0</v>
      </c>
      <c r="G140" s="54">
        <f>IF(Data_Inputs!H128="",0,Data_Inputs!H128)</f>
        <v>0</v>
      </c>
      <c r="H140" s="54">
        <f t="shared" si="36"/>
        <v>0</v>
      </c>
      <c r="I140" s="67">
        <f t="shared" si="37"/>
        <v>0</v>
      </c>
      <c r="J140" s="65"/>
      <c r="K140" s="67">
        <f t="shared" si="38"/>
        <v>0</v>
      </c>
      <c r="L140" s="67">
        <f t="shared" si="39"/>
        <v>0</v>
      </c>
      <c r="M140" s="148">
        <f t="shared" si="49"/>
        <v>0</v>
      </c>
      <c r="N140" s="11">
        <f t="shared" si="50"/>
        <v>0</v>
      </c>
      <c r="O140" s="11">
        <f t="shared" si="51"/>
        <v>0</v>
      </c>
      <c r="P140" s="11">
        <f t="shared" si="40"/>
        <v>0</v>
      </c>
      <c r="Q140" s="11">
        <f t="shared" si="41"/>
        <v>0</v>
      </c>
      <c r="R140" s="140">
        <f t="shared" si="52"/>
        <v>2.6100000000000001E-5</v>
      </c>
      <c r="S140" s="67">
        <f t="shared" si="42"/>
        <v>2.6100000000000001E-5</v>
      </c>
      <c r="T140" s="67">
        <f t="shared" si="43"/>
        <v>2.6100000000000001E-5</v>
      </c>
      <c r="U140" s="91">
        <f t="shared" si="55"/>
        <v>100</v>
      </c>
      <c r="V140" s="54">
        <f t="shared" si="44"/>
        <v>0</v>
      </c>
      <c r="W140" s="54">
        <f t="shared" si="45"/>
        <v>0</v>
      </c>
      <c r="X140" s="41">
        <f t="shared" si="53"/>
        <v>2.6100000000000001E-5</v>
      </c>
      <c r="Y140" s="40">
        <f>MAX($R$41:R128,R164:R535)</f>
        <v>3.6000000000000001E-5</v>
      </c>
      <c r="Z140" s="66">
        <f t="shared" si="48"/>
        <v>6.2100000000000005E-5</v>
      </c>
      <c r="AA140" s="35">
        <v>100</v>
      </c>
      <c r="AB140" s="41">
        <f t="shared" si="46"/>
        <v>0</v>
      </c>
      <c r="AC140" s="41">
        <f t="shared" si="47"/>
        <v>0</v>
      </c>
      <c r="AD140" s="41">
        <f t="shared" si="54"/>
        <v>2.6100000000000001E-5</v>
      </c>
      <c r="AE140" s="35">
        <v>100</v>
      </c>
      <c r="AF140" s="105" t="s">
        <v>51</v>
      </c>
      <c r="AG140" s="1"/>
      <c r="AH140" s="1"/>
      <c r="AI140" s="1"/>
      <c r="AJ140" s="1"/>
      <c r="AK140" s="1"/>
      <c r="AL140" s="1"/>
      <c r="AM140" s="1"/>
      <c r="AN140" s="1" t="s">
        <v>51</v>
      </c>
    </row>
    <row r="141" spans="1:40" hidden="1" x14ac:dyDescent="0.2">
      <c r="A141" s="306" t="s">
        <v>147</v>
      </c>
      <c r="B141" s="39">
        <f t="shared" si="35"/>
        <v>101</v>
      </c>
      <c r="C141" s="52">
        <f>Data_Inputs!E129</f>
        <v>37834</v>
      </c>
      <c r="D141" s="75" t="s">
        <v>9</v>
      </c>
      <c r="E141" s="52">
        <f>Data_Inputs!F129</f>
        <v>37864</v>
      </c>
      <c r="F141" s="54">
        <f>IF(Data_Inputs!G129="",0,Data_Inputs!G129)</f>
        <v>0</v>
      </c>
      <c r="G141" s="54">
        <f>IF(Data_Inputs!H129="",0,Data_Inputs!H129)</f>
        <v>0</v>
      </c>
      <c r="H141" s="54">
        <f t="shared" si="36"/>
        <v>0</v>
      </c>
      <c r="I141" s="67">
        <f t="shared" si="37"/>
        <v>0</v>
      </c>
      <c r="J141" s="65"/>
      <c r="K141" s="67">
        <f t="shared" si="38"/>
        <v>0</v>
      </c>
      <c r="L141" s="67">
        <f t="shared" si="39"/>
        <v>0</v>
      </c>
      <c r="M141" s="148">
        <f t="shared" si="49"/>
        <v>0</v>
      </c>
      <c r="N141" s="11">
        <f t="shared" si="50"/>
        <v>0</v>
      </c>
      <c r="O141" s="11">
        <f t="shared" si="51"/>
        <v>0</v>
      </c>
      <c r="P141" s="11">
        <f t="shared" si="40"/>
        <v>0</v>
      </c>
      <c r="Q141" s="11">
        <f t="shared" si="41"/>
        <v>0</v>
      </c>
      <c r="R141" s="140">
        <f t="shared" si="52"/>
        <v>2.5999999999999998E-5</v>
      </c>
      <c r="S141" s="67">
        <f t="shared" si="42"/>
        <v>2.5999999999999998E-5</v>
      </c>
      <c r="T141" s="67">
        <f t="shared" si="43"/>
        <v>2.5999999999999998E-5</v>
      </c>
      <c r="U141" s="91">
        <f t="shared" si="55"/>
        <v>101</v>
      </c>
      <c r="V141" s="54">
        <f t="shared" si="44"/>
        <v>0</v>
      </c>
      <c r="W141" s="54">
        <f t="shared" si="45"/>
        <v>0</v>
      </c>
      <c r="X141" s="41">
        <f t="shared" si="53"/>
        <v>2.5999999999999998E-5</v>
      </c>
      <c r="Y141" s="40">
        <f>MAX($R$41:R129,R165:R536)</f>
        <v>3.6000000000000001E-5</v>
      </c>
      <c r="Z141" s="66">
        <f t="shared" si="48"/>
        <v>6.2000000000000003E-5</v>
      </c>
      <c r="AA141" s="35">
        <v>101</v>
      </c>
      <c r="AB141" s="41">
        <f t="shared" si="46"/>
        <v>0</v>
      </c>
      <c r="AC141" s="41">
        <f t="shared" si="47"/>
        <v>0</v>
      </c>
      <c r="AD141" s="41">
        <f t="shared" si="54"/>
        <v>2.5999999999999998E-5</v>
      </c>
      <c r="AE141" s="35">
        <v>101</v>
      </c>
      <c r="AF141" s="105" t="s">
        <v>51</v>
      </c>
      <c r="AG141" s="1"/>
      <c r="AH141" s="1"/>
      <c r="AI141" s="1"/>
      <c r="AJ141" s="1"/>
      <c r="AK141" s="1"/>
      <c r="AL141" s="1"/>
      <c r="AM141" s="1"/>
      <c r="AN141" s="1" t="s">
        <v>51</v>
      </c>
    </row>
    <row r="142" spans="1:40" hidden="1" x14ac:dyDescent="0.2">
      <c r="A142" s="306" t="s">
        <v>147</v>
      </c>
      <c r="B142" s="39">
        <f t="shared" si="35"/>
        <v>102</v>
      </c>
      <c r="C142" s="52">
        <f>Data_Inputs!E130</f>
        <v>37803</v>
      </c>
      <c r="D142" s="75" t="s">
        <v>9</v>
      </c>
      <c r="E142" s="52">
        <f>Data_Inputs!F130</f>
        <v>37833</v>
      </c>
      <c r="F142" s="54">
        <f>IF(Data_Inputs!G130="",0,Data_Inputs!G130)</f>
        <v>0</v>
      </c>
      <c r="G142" s="54">
        <f>IF(Data_Inputs!H130="",0,Data_Inputs!H130)</f>
        <v>0</v>
      </c>
      <c r="H142" s="54">
        <f t="shared" si="36"/>
        <v>0</v>
      </c>
      <c r="I142" s="67">
        <f t="shared" si="37"/>
        <v>0</v>
      </c>
      <c r="J142" s="65"/>
      <c r="K142" s="67">
        <f t="shared" si="38"/>
        <v>0</v>
      </c>
      <c r="L142" s="67">
        <f t="shared" si="39"/>
        <v>0</v>
      </c>
      <c r="M142" s="148">
        <f t="shared" si="49"/>
        <v>0</v>
      </c>
      <c r="N142" s="11">
        <f t="shared" si="50"/>
        <v>0</v>
      </c>
      <c r="O142" s="11">
        <f t="shared" si="51"/>
        <v>0</v>
      </c>
      <c r="P142" s="11">
        <f t="shared" si="40"/>
        <v>0</v>
      </c>
      <c r="Q142" s="11">
        <f t="shared" si="41"/>
        <v>0</v>
      </c>
      <c r="R142" s="140">
        <f t="shared" si="52"/>
        <v>2.5899999999999999E-5</v>
      </c>
      <c r="S142" s="67">
        <f t="shared" si="42"/>
        <v>2.5899999999999999E-5</v>
      </c>
      <c r="T142" s="67">
        <f t="shared" si="43"/>
        <v>2.5899999999999999E-5</v>
      </c>
      <c r="U142" s="91">
        <f t="shared" si="55"/>
        <v>102</v>
      </c>
      <c r="V142" s="54">
        <f t="shared" si="44"/>
        <v>0</v>
      </c>
      <c r="W142" s="54">
        <f t="shared" si="45"/>
        <v>0</v>
      </c>
      <c r="X142" s="41">
        <f t="shared" si="53"/>
        <v>2.5899999999999999E-5</v>
      </c>
      <c r="Y142" s="40">
        <f>MAX($R$41:R130,R166:R537)</f>
        <v>3.6000000000000001E-5</v>
      </c>
      <c r="Z142" s="66">
        <f t="shared" si="48"/>
        <v>6.19E-5</v>
      </c>
      <c r="AA142" s="35">
        <v>102</v>
      </c>
      <c r="AB142" s="41">
        <f t="shared" si="46"/>
        <v>0</v>
      </c>
      <c r="AC142" s="41">
        <f t="shared" si="47"/>
        <v>0</v>
      </c>
      <c r="AD142" s="41">
        <f t="shared" si="54"/>
        <v>2.5899999999999999E-5</v>
      </c>
      <c r="AE142" s="35">
        <v>102</v>
      </c>
      <c r="AF142" s="105" t="s">
        <v>51</v>
      </c>
      <c r="AG142" s="1"/>
      <c r="AH142" s="1"/>
      <c r="AI142" s="1"/>
      <c r="AJ142" s="1"/>
      <c r="AK142" s="1"/>
      <c r="AL142" s="1"/>
      <c r="AM142" s="1"/>
      <c r="AN142" s="1" t="s">
        <v>51</v>
      </c>
    </row>
    <row r="143" spans="1:40" hidden="1" x14ac:dyDescent="0.2">
      <c r="A143" s="306" t="s">
        <v>147</v>
      </c>
      <c r="B143" s="39">
        <f t="shared" si="35"/>
        <v>103</v>
      </c>
      <c r="C143" s="52">
        <f>Data_Inputs!E131</f>
        <v>37773</v>
      </c>
      <c r="D143" s="75" t="s">
        <v>9</v>
      </c>
      <c r="E143" s="52">
        <f>Data_Inputs!F131</f>
        <v>37802</v>
      </c>
      <c r="F143" s="54">
        <f>IF(Data_Inputs!G131="",0,Data_Inputs!G131)</f>
        <v>0</v>
      </c>
      <c r="G143" s="54">
        <f>IF(Data_Inputs!H131="",0,Data_Inputs!H131)</f>
        <v>0</v>
      </c>
      <c r="H143" s="54">
        <f t="shared" si="36"/>
        <v>0</v>
      </c>
      <c r="I143" s="67">
        <f t="shared" si="37"/>
        <v>0</v>
      </c>
      <c r="J143" s="65"/>
      <c r="K143" s="67">
        <f t="shared" si="38"/>
        <v>0</v>
      </c>
      <c r="L143" s="67">
        <f t="shared" si="39"/>
        <v>0</v>
      </c>
      <c r="M143" s="148">
        <f t="shared" si="49"/>
        <v>0</v>
      </c>
      <c r="N143" s="11">
        <f t="shared" si="50"/>
        <v>0</v>
      </c>
      <c r="O143" s="11">
        <f t="shared" si="51"/>
        <v>0</v>
      </c>
      <c r="P143" s="11">
        <f t="shared" si="40"/>
        <v>0</v>
      </c>
      <c r="Q143" s="11">
        <f t="shared" si="41"/>
        <v>0</v>
      </c>
      <c r="R143" s="140">
        <f t="shared" si="52"/>
        <v>2.58E-5</v>
      </c>
      <c r="S143" s="67">
        <f t="shared" si="42"/>
        <v>2.58E-5</v>
      </c>
      <c r="T143" s="67">
        <f t="shared" si="43"/>
        <v>2.58E-5</v>
      </c>
      <c r="U143" s="91">
        <f t="shared" si="55"/>
        <v>103</v>
      </c>
      <c r="V143" s="54">
        <f t="shared" si="44"/>
        <v>0</v>
      </c>
      <c r="W143" s="54">
        <f t="shared" si="45"/>
        <v>0</v>
      </c>
      <c r="X143" s="41">
        <f t="shared" si="53"/>
        <v>2.58E-5</v>
      </c>
      <c r="Y143" s="40">
        <f>MAX($R$41:R131,R167:R538)</f>
        <v>3.6000000000000001E-5</v>
      </c>
      <c r="Z143" s="66">
        <f t="shared" si="48"/>
        <v>6.1799999999999998E-5</v>
      </c>
      <c r="AA143" s="35">
        <v>103</v>
      </c>
      <c r="AB143" s="41">
        <f t="shared" si="46"/>
        <v>0</v>
      </c>
      <c r="AC143" s="41">
        <f t="shared" si="47"/>
        <v>0</v>
      </c>
      <c r="AD143" s="41">
        <f t="shared" si="54"/>
        <v>2.58E-5</v>
      </c>
      <c r="AE143" s="35">
        <v>103</v>
      </c>
      <c r="AF143" s="105" t="s">
        <v>51</v>
      </c>
      <c r="AG143" s="1"/>
      <c r="AH143" s="1"/>
      <c r="AI143" s="1"/>
      <c r="AJ143" s="1"/>
      <c r="AK143" s="1"/>
      <c r="AL143" s="1"/>
      <c r="AM143" s="1"/>
      <c r="AN143" s="1" t="s">
        <v>51</v>
      </c>
    </row>
    <row r="144" spans="1:40" hidden="1" x14ac:dyDescent="0.2">
      <c r="A144" s="306" t="s">
        <v>147</v>
      </c>
      <c r="B144" s="39">
        <f t="shared" si="35"/>
        <v>104</v>
      </c>
      <c r="C144" s="52">
        <f>Data_Inputs!E132</f>
        <v>37742</v>
      </c>
      <c r="D144" s="75" t="s">
        <v>9</v>
      </c>
      <c r="E144" s="52">
        <f>Data_Inputs!F132</f>
        <v>37772</v>
      </c>
      <c r="F144" s="54">
        <f>IF(Data_Inputs!G132="",0,Data_Inputs!G132)</f>
        <v>0</v>
      </c>
      <c r="G144" s="54">
        <f>IF(Data_Inputs!H132="",0,Data_Inputs!H132)</f>
        <v>0</v>
      </c>
      <c r="H144" s="54">
        <f t="shared" si="36"/>
        <v>0</v>
      </c>
      <c r="I144" s="67">
        <f t="shared" si="37"/>
        <v>0</v>
      </c>
      <c r="J144" s="65"/>
      <c r="K144" s="67">
        <f t="shared" si="38"/>
        <v>0</v>
      </c>
      <c r="L144" s="67">
        <f t="shared" si="39"/>
        <v>0</v>
      </c>
      <c r="M144" s="148">
        <f t="shared" si="49"/>
        <v>0</v>
      </c>
      <c r="N144" s="11">
        <f t="shared" si="50"/>
        <v>0</v>
      </c>
      <c r="O144" s="11">
        <f t="shared" si="51"/>
        <v>0</v>
      </c>
      <c r="P144" s="11">
        <f t="shared" si="40"/>
        <v>0</v>
      </c>
      <c r="Q144" s="11">
        <f t="shared" si="41"/>
        <v>0</v>
      </c>
      <c r="R144" s="140">
        <f t="shared" si="52"/>
        <v>2.5700000000000001E-5</v>
      </c>
      <c r="S144" s="67">
        <f t="shared" si="42"/>
        <v>2.5700000000000001E-5</v>
      </c>
      <c r="T144" s="67">
        <f t="shared" si="43"/>
        <v>2.5700000000000001E-5</v>
      </c>
      <c r="U144" s="91">
        <f t="shared" si="55"/>
        <v>104</v>
      </c>
      <c r="V144" s="54">
        <f t="shared" si="44"/>
        <v>0</v>
      </c>
      <c r="W144" s="54">
        <f t="shared" si="45"/>
        <v>0</v>
      </c>
      <c r="X144" s="41">
        <f t="shared" si="53"/>
        <v>2.5700000000000001E-5</v>
      </c>
      <c r="Y144" s="40">
        <f>MAX($R$41:R132,R168:R539)</f>
        <v>3.6000000000000001E-5</v>
      </c>
      <c r="Z144" s="66">
        <f t="shared" si="48"/>
        <v>6.1700000000000009E-5</v>
      </c>
      <c r="AA144" s="35">
        <v>104</v>
      </c>
      <c r="AB144" s="41">
        <f t="shared" si="46"/>
        <v>0</v>
      </c>
      <c r="AC144" s="41">
        <f t="shared" si="47"/>
        <v>0</v>
      </c>
      <c r="AD144" s="41">
        <f t="shared" si="54"/>
        <v>2.5700000000000001E-5</v>
      </c>
      <c r="AE144" s="35">
        <v>104</v>
      </c>
      <c r="AF144" s="105" t="s">
        <v>51</v>
      </c>
      <c r="AG144" s="1"/>
      <c r="AH144" s="1"/>
      <c r="AI144" s="1"/>
      <c r="AJ144" s="1"/>
      <c r="AK144" s="1"/>
      <c r="AL144" s="1"/>
      <c r="AM144" s="1"/>
      <c r="AN144" s="1" t="s">
        <v>51</v>
      </c>
    </row>
    <row r="145" spans="1:40" hidden="1" x14ac:dyDescent="0.2">
      <c r="A145" s="306" t="s">
        <v>147</v>
      </c>
      <c r="B145" s="39">
        <f t="shared" ref="B145:B208" si="56">B144+1</f>
        <v>105</v>
      </c>
      <c r="C145" s="52">
        <f>Data_Inputs!E133</f>
        <v>37712</v>
      </c>
      <c r="D145" s="75" t="s">
        <v>9</v>
      </c>
      <c r="E145" s="52">
        <f>Data_Inputs!F133</f>
        <v>37741</v>
      </c>
      <c r="F145" s="54">
        <f>IF(Data_Inputs!G133="",0,Data_Inputs!G133)</f>
        <v>0</v>
      </c>
      <c r="G145" s="54">
        <f>IF(Data_Inputs!H133="",0,Data_Inputs!H133)</f>
        <v>0</v>
      </c>
      <c r="H145" s="54">
        <f t="shared" ref="H145:H208" si="57">ROUND(F145+G145,2)</f>
        <v>0</v>
      </c>
      <c r="I145" s="67">
        <f t="shared" ref="I145:I208" si="58">SUM(F145:F156)</f>
        <v>0</v>
      </c>
      <c r="J145" s="65"/>
      <c r="K145" s="67">
        <f t="shared" ref="K145:K208" si="59">SUM(G145:G156)</f>
        <v>0</v>
      </c>
      <c r="L145" s="67">
        <f t="shared" ref="L145:L208" si="60">I145+K145</f>
        <v>0</v>
      </c>
      <c r="M145" s="148">
        <f t="shared" si="49"/>
        <v>0</v>
      </c>
      <c r="N145" s="11">
        <f t="shared" si="50"/>
        <v>0</v>
      </c>
      <c r="O145" s="11">
        <f t="shared" si="51"/>
        <v>0</v>
      </c>
      <c r="P145" s="11">
        <f t="shared" ref="P145:P208" si="61">ROUND(1.2*O145,2)</f>
        <v>0</v>
      </c>
      <c r="Q145" s="11">
        <f t="shared" ref="Q145:Q208" si="62">L145</f>
        <v>0</v>
      </c>
      <c r="R145" s="140">
        <f t="shared" si="52"/>
        <v>2.5599999999999999E-5</v>
      </c>
      <c r="S145" s="67">
        <f t="shared" ref="S145:S208" si="63">R145*IF(ABS($B145-$S$13)&lt;12,0,1)</f>
        <v>2.5599999999999999E-5</v>
      </c>
      <c r="T145" s="67">
        <f t="shared" ref="T145:T208" si="64">S145*IF(ABS($B145-$S$14)&lt;12,0,1)</f>
        <v>2.5599999999999999E-5</v>
      </c>
      <c r="U145" s="91">
        <f t="shared" si="55"/>
        <v>105</v>
      </c>
      <c r="V145" s="54">
        <f t="shared" ref="V145:V208" si="65">SUM(F145:F168)</f>
        <v>0</v>
      </c>
      <c r="W145" s="54">
        <f t="shared" ref="W145:W208" si="66">SUM(G145:G168)</f>
        <v>0</v>
      </c>
      <c r="X145" s="41">
        <f t="shared" si="53"/>
        <v>2.5599999999999999E-5</v>
      </c>
      <c r="Y145" s="40">
        <f>MAX($R$41:R133,R169:R540)</f>
        <v>3.6000000000000001E-5</v>
      </c>
      <c r="Z145" s="66">
        <f t="shared" si="48"/>
        <v>6.1600000000000007E-5</v>
      </c>
      <c r="AA145" s="35">
        <v>105</v>
      </c>
      <c r="AB145" s="41">
        <f t="shared" si="46"/>
        <v>0</v>
      </c>
      <c r="AC145" s="41">
        <f t="shared" si="47"/>
        <v>0</v>
      </c>
      <c r="AD145" s="41">
        <f t="shared" si="54"/>
        <v>2.5599999999999999E-5</v>
      </c>
      <c r="AE145" s="35">
        <v>105</v>
      </c>
      <c r="AF145" s="105" t="s">
        <v>51</v>
      </c>
      <c r="AG145" s="1"/>
      <c r="AH145" s="1"/>
      <c r="AI145" s="1"/>
      <c r="AJ145" s="1"/>
      <c r="AK145" s="1"/>
      <c r="AL145" s="1"/>
      <c r="AM145" s="1"/>
      <c r="AN145" s="1" t="s">
        <v>51</v>
      </c>
    </row>
    <row r="146" spans="1:40" hidden="1" x14ac:dyDescent="0.2">
      <c r="A146" s="306" t="s">
        <v>147</v>
      </c>
      <c r="B146" s="39">
        <f t="shared" si="56"/>
        <v>106</v>
      </c>
      <c r="C146" s="52">
        <f>Data_Inputs!E134</f>
        <v>37681</v>
      </c>
      <c r="D146" s="75" t="s">
        <v>9</v>
      </c>
      <c r="E146" s="52">
        <f>Data_Inputs!F134</f>
        <v>37711</v>
      </c>
      <c r="F146" s="54">
        <f>IF(Data_Inputs!G134="",0,Data_Inputs!G134)</f>
        <v>0</v>
      </c>
      <c r="G146" s="54">
        <f>IF(Data_Inputs!H134="",0,Data_Inputs!H134)</f>
        <v>0</v>
      </c>
      <c r="H146" s="54">
        <f t="shared" si="57"/>
        <v>0</v>
      </c>
      <c r="I146" s="67">
        <f t="shared" si="58"/>
        <v>0</v>
      </c>
      <c r="J146" s="65"/>
      <c r="K146" s="67">
        <f t="shared" si="59"/>
        <v>0</v>
      </c>
      <c r="L146" s="67">
        <f t="shared" si="60"/>
        <v>0</v>
      </c>
      <c r="M146" s="148">
        <f t="shared" si="49"/>
        <v>0</v>
      </c>
      <c r="N146" s="11">
        <f t="shared" si="50"/>
        <v>0</v>
      </c>
      <c r="O146" s="11">
        <f t="shared" si="51"/>
        <v>0</v>
      </c>
      <c r="P146" s="11">
        <f t="shared" si="61"/>
        <v>0</v>
      </c>
      <c r="Q146" s="11">
        <f t="shared" si="62"/>
        <v>0</v>
      </c>
      <c r="R146" s="140">
        <f t="shared" si="52"/>
        <v>2.55E-5</v>
      </c>
      <c r="S146" s="67">
        <f t="shared" si="63"/>
        <v>2.55E-5</v>
      </c>
      <c r="T146" s="67">
        <f t="shared" si="64"/>
        <v>2.55E-5</v>
      </c>
      <c r="U146" s="91">
        <f t="shared" si="55"/>
        <v>106</v>
      </c>
      <c r="V146" s="54">
        <f t="shared" si="65"/>
        <v>0</v>
      </c>
      <c r="W146" s="54">
        <f t="shared" si="66"/>
        <v>0</v>
      </c>
      <c r="X146" s="41">
        <f t="shared" si="53"/>
        <v>2.55E-5</v>
      </c>
      <c r="Y146" s="40">
        <f>MAX($R$41:R134,R170:R541)</f>
        <v>3.6000000000000001E-5</v>
      </c>
      <c r="Z146" s="66">
        <f t="shared" si="48"/>
        <v>6.1500000000000004E-5</v>
      </c>
      <c r="AA146" s="35">
        <v>106</v>
      </c>
      <c r="AB146" s="41">
        <f t="shared" si="46"/>
        <v>0</v>
      </c>
      <c r="AC146" s="41">
        <f t="shared" si="47"/>
        <v>0</v>
      </c>
      <c r="AD146" s="41">
        <f t="shared" si="54"/>
        <v>2.55E-5</v>
      </c>
      <c r="AE146" s="35">
        <v>106</v>
      </c>
      <c r="AF146" s="105" t="s">
        <v>51</v>
      </c>
      <c r="AG146" s="1"/>
      <c r="AH146" s="1"/>
      <c r="AI146" s="1"/>
      <c r="AJ146" s="1"/>
      <c r="AK146" s="1"/>
      <c r="AL146" s="1"/>
      <c r="AM146" s="1"/>
      <c r="AN146" s="1" t="s">
        <v>51</v>
      </c>
    </row>
    <row r="147" spans="1:40" hidden="1" x14ac:dyDescent="0.2">
      <c r="A147" s="306" t="s">
        <v>147</v>
      </c>
      <c r="B147" s="39">
        <f t="shared" si="56"/>
        <v>107</v>
      </c>
      <c r="C147" s="52">
        <f>Data_Inputs!E135</f>
        <v>37653</v>
      </c>
      <c r="D147" s="75" t="s">
        <v>9</v>
      </c>
      <c r="E147" s="52">
        <f>Data_Inputs!F135</f>
        <v>37680</v>
      </c>
      <c r="F147" s="54">
        <f>IF(Data_Inputs!G135="",0,Data_Inputs!G135)</f>
        <v>0</v>
      </c>
      <c r="G147" s="54">
        <f>IF(Data_Inputs!H135="",0,Data_Inputs!H135)</f>
        <v>0</v>
      </c>
      <c r="H147" s="54">
        <f t="shared" si="57"/>
        <v>0</v>
      </c>
      <c r="I147" s="67">
        <f t="shared" si="58"/>
        <v>0</v>
      </c>
      <c r="J147" s="65"/>
      <c r="K147" s="67">
        <f t="shared" si="59"/>
        <v>0</v>
      </c>
      <c r="L147" s="67">
        <f t="shared" si="60"/>
        <v>0</v>
      </c>
      <c r="M147" s="148">
        <f t="shared" si="49"/>
        <v>0</v>
      </c>
      <c r="N147" s="11">
        <f t="shared" si="50"/>
        <v>0</v>
      </c>
      <c r="O147" s="11">
        <f t="shared" si="51"/>
        <v>0</v>
      </c>
      <c r="P147" s="11">
        <f t="shared" si="61"/>
        <v>0</v>
      </c>
      <c r="Q147" s="11">
        <f t="shared" si="62"/>
        <v>0</v>
      </c>
      <c r="R147" s="140">
        <f t="shared" si="52"/>
        <v>2.5400000000000001E-5</v>
      </c>
      <c r="S147" s="67">
        <f t="shared" si="63"/>
        <v>2.5400000000000001E-5</v>
      </c>
      <c r="T147" s="67">
        <f t="shared" si="64"/>
        <v>2.5400000000000001E-5</v>
      </c>
      <c r="U147" s="91">
        <f t="shared" si="55"/>
        <v>107</v>
      </c>
      <c r="V147" s="54">
        <f t="shared" si="65"/>
        <v>0</v>
      </c>
      <c r="W147" s="54">
        <f t="shared" si="66"/>
        <v>0</v>
      </c>
      <c r="X147" s="41">
        <f t="shared" si="53"/>
        <v>2.5400000000000001E-5</v>
      </c>
      <c r="Y147" s="40">
        <f>MAX($R$41:R135,R171:R542)</f>
        <v>3.6000000000000001E-5</v>
      </c>
      <c r="Z147" s="66">
        <f t="shared" si="48"/>
        <v>6.1400000000000002E-5</v>
      </c>
      <c r="AA147" s="35">
        <v>107</v>
      </c>
      <c r="AB147" s="41">
        <f t="shared" si="46"/>
        <v>0</v>
      </c>
      <c r="AC147" s="41">
        <f t="shared" si="47"/>
        <v>0</v>
      </c>
      <c r="AD147" s="41">
        <f t="shared" si="54"/>
        <v>2.5400000000000001E-5</v>
      </c>
      <c r="AE147" s="35">
        <v>107</v>
      </c>
      <c r="AF147" s="105" t="s">
        <v>51</v>
      </c>
      <c r="AG147" s="1"/>
      <c r="AH147" s="1"/>
      <c r="AI147" s="1"/>
      <c r="AJ147" s="1"/>
      <c r="AK147" s="1"/>
      <c r="AL147" s="1"/>
      <c r="AM147" s="1"/>
      <c r="AN147" s="1" t="s">
        <v>51</v>
      </c>
    </row>
    <row r="148" spans="1:40" hidden="1" x14ac:dyDescent="0.2">
      <c r="A148" s="306" t="s">
        <v>147</v>
      </c>
      <c r="B148" s="39">
        <f t="shared" si="56"/>
        <v>108</v>
      </c>
      <c r="C148" s="52">
        <f>Data_Inputs!E136</f>
        <v>37622</v>
      </c>
      <c r="D148" s="75" t="s">
        <v>9</v>
      </c>
      <c r="E148" s="52">
        <f>Data_Inputs!F136</f>
        <v>37652</v>
      </c>
      <c r="F148" s="54">
        <f>IF(Data_Inputs!G136="",0,Data_Inputs!G136)</f>
        <v>0</v>
      </c>
      <c r="G148" s="54">
        <f>IF(Data_Inputs!H136="",0,Data_Inputs!H136)</f>
        <v>0</v>
      </c>
      <c r="H148" s="54">
        <f t="shared" si="57"/>
        <v>0</v>
      </c>
      <c r="I148" s="67">
        <f t="shared" si="58"/>
        <v>0</v>
      </c>
      <c r="J148" s="65"/>
      <c r="K148" s="67">
        <f t="shared" si="59"/>
        <v>0</v>
      </c>
      <c r="L148" s="67">
        <f t="shared" si="60"/>
        <v>0</v>
      </c>
      <c r="M148" s="148">
        <f t="shared" si="49"/>
        <v>0</v>
      </c>
      <c r="N148" s="11">
        <f t="shared" si="50"/>
        <v>0</v>
      </c>
      <c r="O148" s="11">
        <f t="shared" si="51"/>
        <v>0</v>
      </c>
      <c r="P148" s="11">
        <f t="shared" si="61"/>
        <v>0</v>
      </c>
      <c r="Q148" s="11">
        <f t="shared" si="62"/>
        <v>0</v>
      </c>
      <c r="R148" s="140">
        <f t="shared" si="52"/>
        <v>2.5299999999999998E-5</v>
      </c>
      <c r="S148" s="67">
        <f t="shared" si="63"/>
        <v>2.5299999999999998E-5</v>
      </c>
      <c r="T148" s="67">
        <f t="shared" si="64"/>
        <v>2.5299999999999998E-5</v>
      </c>
      <c r="U148" s="91">
        <f t="shared" si="55"/>
        <v>108</v>
      </c>
      <c r="V148" s="54">
        <f t="shared" si="65"/>
        <v>0</v>
      </c>
      <c r="W148" s="54">
        <f t="shared" si="66"/>
        <v>0</v>
      </c>
      <c r="X148" s="41">
        <f t="shared" si="53"/>
        <v>2.5299999999999998E-5</v>
      </c>
      <c r="Y148" s="40">
        <f>MAX($R$41:R136,R172:R543)</f>
        <v>3.6000000000000001E-5</v>
      </c>
      <c r="Z148" s="66">
        <f t="shared" si="48"/>
        <v>6.1299999999999999E-5</v>
      </c>
      <c r="AA148" s="35">
        <v>108</v>
      </c>
      <c r="AB148" s="41">
        <f t="shared" si="46"/>
        <v>0</v>
      </c>
      <c r="AC148" s="41">
        <f t="shared" si="47"/>
        <v>0</v>
      </c>
      <c r="AD148" s="41">
        <f t="shared" si="54"/>
        <v>2.5299999999999998E-5</v>
      </c>
      <c r="AE148" s="35">
        <v>108</v>
      </c>
      <c r="AF148" s="105" t="s">
        <v>51</v>
      </c>
      <c r="AG148" s="1"/>
      <c r="AH148" s="1"/>
      <c r="AI148" s="1"/>
      <c r="AJ148" s="1"/>
      <c r="AK148" s="1"/>
      <c r="AL148" s="1"/>
      <c r="AM148" s="1"/>
      <c r="AN148" s="1" t="s">
        <v>51</v>
      </c>
    </row>
    <row r="149" spans="1:40" hidden="1" x14ac:dyDescent="0.2">
      <c r="A149" s="306" t="s">
        <v>147</v>
      </c>
      <c r="B149" s="39">
        <f t="shared" si="56"/>
        <v>109</v>
      </c>
      <c r="C149" s="52">
        <f>Data_Inputs!E137</f>
        <v>37591</v>
      </c>
      <c r="D149" s="75" t="s">
        <v>9</v>
      </c>
      <c r="E149" s="52">
        <f>Data_Inputs!F137</f>
        <v>37621</v>
      </c>
      <c r="F149" s="54">
        <f>IF(Data_Inputs!G137="",0,Data_Inputs!G137)</f>
        <v>0</v>
      </c>
      <c r="G149" s="54">
        <f>IF(Data_Inputs!H137="",0,Data_Inputs!H137)</f>
        <v>0</v>
      </c>
      <c r="H149" s="54">
        <f t="shared" si="57"/>
        <v>0</v>
      </c>
      <c r="I149" s="67">
        <f t="shared" si="58"/>
        <v>0</v>
      </c>
      <c r="J149" s="65"/>
      <c r="K149" s="67">
        <f t="shared" si="59"/>
        <v>0</v>
      </c>
      <c r="L149" s="67">
        <f t="shared" si="60"/>
        <v>0</v>
      </c>
      <c r="M149" s="148">
        <f t="shared" si="49"/>
        <v>0</v>
      </c>
      <c r="N149" s="11">
        <f t="shared" si="50"/>
        <v>0</v>
      </c>
      <c r="O149" s="11">
        <f t="shared" si="51"/>
        <v>0</v>
      </c>
      <c r="P149" s="11">
        <f t="shared" si="61"/>
        <v>0</v>
      </c>
      <c r="Q149" s="11">
        <f t="shared" si="62"/>
        <v>0</v>
      </c>
      <c r="R149" s="140">
        <f t="shared" si="52"/>
        <v>2.5199999999999999E-5</v>
      </c>
      <c r="S149" s="67">
        <f t="shared" si="63"/>
        <v>2.5199999999999999E-5</v>
      </c>
      <c r="T149" s="67">
        <f t="shared" si="64"/>
        <v>2.5199999999999999E-5</v>
      </c>
      <c r="U149" s="91">
        <f t="shared" si="55"/>
        <v>109</v>
      </c>
      <c r="V149" s="54">
        <f t="shared" si="65"/>
        <v>0</v>
      </c>
      <c r="W149" s="54">
        <f t="shared" si="66"/>
        <v>0</v>
      </c>
      <c r="X149" s="41">
        <f t="shared" si="53"/>
        <v>2.5199999999999999E-5</v>
      </c>
      <c r="Y149" s="40">
        <f>MAX($R$41:R137,R173:R544)</f>
        <v>3.6000000000000001E-5</v>
      </c>
      <c r="Z149" s="66">
        <f t="shared" si="48"/>
        <v>6.1199999999999997E-5</v>
      </c>
      <c r="AA149" s="35">
        <v>109</v>
      </c>
      <c r="AB149" s="41">
        <f t="shared" si="46"/>
        <v>0</v>
      </c>
      <c r="AC149" s="41">
        <f t="shared" si="47"/>
        <v>0</v>
      </c>
      <c r="AD149" s="41">
        <f t="shared" si="54"/>
        <v>2.5199999999999999E-5</v>
      </c>
      <c r="AE149" s="35">
        <v>109</v>
      </c>
      <c r="AF149" s="105" t="s">
        <v>51</v>
      </c>
      <c r="AG149" s="1"/>
      <c r="AH149" s="1"/>
      <c r="AI149" s="1"/>
      <c r="AJ149" s="1"/>
      <c r="AK149" s="1"/>
      <c r="AL149" s="1"/>
      <c r="AM149" s="1"/>
      <c r="AN149" s="1" t="s">
        <v>51</v>
      </c>
    </row>
    <row r="150" spans="1:40" hidden="1" x14ac:dyDescent="0.2">
      <c r="A150" s="306" t="s">
        <v>147</v>
      </c>
      <c r="B150" s="39">
        <f t="shared" si="56"/>
        <v>110</v>
      </c>
      <c r="C150" s="52">
        <f>Data_Inputs!E138</f>
        <v>37561</v>
      </c>
      <c r="D150" s="75" t="s">
        <v>9</v>
      </c>
      <c r="E150" s="52">
        <f>Data_Inputs!F138</f>
        <v>37590</v>
      </c>
      <c r="F150" s="54">
        <f>IF(Data_Inputs!G138="",0,Data_Inputs!G138)</f>
        <v>0</v>
      </c>
      <c r="G150" s="54">
        <f>IF(Data_Inputs!H138="",0,Data_Inputs!H138)</f>
        <v>0</v>
      </c>
      <c r="H150" s="54">
        <f t="shared" si="57"/>
        <v>0</v>
      </c>
      <c r="I150" s="67">
        <f t="shared" si="58"/>
        <v>0</v>
      </c>
      <c r="J150" s="65"/>
      <c r="K150" s="67">
        <f t="shared" si="59"/>
        <v>0</v>
      </c>
      <c r="L150" s="67">
        <f t="shared" si="60"/>
        <v>0</v>
      </c>
      <c r="M150" s="148">
        <f t="shared" si="49"/>
        <v>0</v>
      </c>
      <c r="N150" s="11">
        <f t="shared" si="50"/>
        <v>0</v>
      </c>
      <c r="O150" s="11">
        <f t="shared" si="51"/>
        <v>0</v>
      </c>
      <c r="P150" s="11">
        <f t="shared" si="61"/>
        <v>0</v>
      </c>
      <c r="Q150" s="11">
        <f t="shared" si="62"/>
        <v>0</v>
      </c>
      <c r="R150" s="140">
        <f t="shared" si="52"/>
        <v>2.51E-5</v>
      </c>
      <c r="S150" s="67">
        <f t="shared" si="63"/>
        <v>2.51E-5</v>
      </c>
      <c r="T150" s="67">
        <f t="shared" si="64"/>
        <v>2.51E-5</v>
      </c>
      <c r="U150" s="91">
        <f t="shared" si="55"/>
        <v>110</v>
      </c>
      <c r="V150" s="54">
        <f t="shared" si="65"/>
        <v>0</v>
      </c>
      <c r="W150" s="54">
        <f t="shared" si="66"/>
        <v>0</v>
      </c>
      <c r="X150" s="41">
        <f t="shared" si="53"/>
        <v>2.51E-5</v>
      </c>
      <c r="Y150" s="40">
        <f>MAX($R$41:R138,R174:R545)</f>
        <v>3.6000000000000001E-5</v>
      </c>
      <c r="Z150" s="66">
        <f t="shared" si="48"/>
        <v>6.1099999999999994E-5</v>
      </c>
      <c r="AA150" s="35">
        <v>110</v>
      </c>
      <c r="AB150" s="41">
        <f t="shared" si="46"/>
        <v>0</v>
      </c>
      <c r="AC150" s="41">
        <f t="shared" si="47"/>
        <v>0</v>
      </c>
      <c r="AD150" s="41">
        <f t="shared" si="54"/>
        <v>2.51E-5</v>
      </c>
      <c r="AE150" s="35">
        <v>110</v>
      </c>
      <c r="AF150" s="105" t="s">
        <v>51</v>
      </c>
      <c r="AG150" s="1"/>
      <c r="AH150" s="1"/>
      <c r="AI150" s="1"/>
      <c r="AJ150" s="1"/>
      <c r="AK150" s="1"/>
      <c r="AL150" s="1"/>
      <c r="AM150" s="1"/>
      <c r="AN150" s="1" t="s">
        <v>51</v>
      </c>
    </row>
    <row r="151" spans="1:40" hidden="1" x14ac:dyDescent="0.2">
      <c r="A151" s="306" t="s">
        <v>147</v>
      </c>
      <c r="B151" s="39">
        <f t="shared" si="56"/>
        <v>111</v>
      </c>
      <c r="C151" s="52">
        <f>Data_Inputs!E139</f>
        <v>37530</v>
      </c>
      <c r="D151" s="75" t="s">
        <v>9</v>
      </c>
      <c r="E151" s="52">
        <f>Data_Inputs!F139</f>
        <v>37560</v>
      </c>
      <c r="F151" s="54">
        <f>IF(Data_Inputs!G139="",0,Data_Inputs!G139)</f>
        <v>0</v>
      </c>
      <c r="G151" s="54">
        <f>IF(Data_Inputs!H139="",0,Data_Inputs!H139)</f>
        <v>0</v>
      </c>
      <c r="H151" s="54">
        <f t="shared" si="57"/>
        <v>0</v>
      </c>
      <c r="I151" s="67">
        <f t="shared" si="58"/>
        <v>0</v>
      </c>
      <c r="J151" s="65"/>
      <c r="K151" s="67">
        <f t="shared" si="59"/>
        <v>0</v>
      </c>
      <c r="L151" s="67">
        <f t="shared" si="60"/>
        <v>0</v>
      </c>
      <c r="M151" s="148">
        <f t="shared" si="49"/>
        <v>0</v>
      </c>
      <c r="N151" s="11">
        <f t="shared" si="50"/>
        <v>0</v>
      </c>
      <c r="O151" s="11">
        <f t="shared" si="51"/>
        <v>0</v>
      </c>
      <c r="P151" s="11">
        <f t="shared" si="61"/>
        <v>0</v>
      </c>
      <c r="Q151" s="11">
        <f t="shared" si="62"/>
        <v>0</v>
      </c>
      <c r="R151" s="140">
        <f t="shared" si="52"/>
        <v>2.5000000000000001E-5</v>
      </c>
      <c r="S151" s="67">
        <f t="shared" si="63"/>
        <v>2.5000000000000001E-5</v>
      </c>
      <c r="T151" s="67">
        <f t="shared" si="64"/>
        <v>2.5000000000000001E-5</v>
      </c>
      <c r="U151" s="91">
        <f t="shared" si="55"/>
        <v>111</v>
      </c>
      <c r="V151" s="54">
        <f t="shared" si="65"/>
        <v>0</v>
      </c>
      <c r="W151" s="54">
        <f t="shared" si="66"/>
        <v>0</v>
      </c>
      <c r="X151" s="41">
        <f t="shared" si="53"/>
        <v>2.5000000000000001E-5</v>
      </c>
      <c r="Y151" s="40">
        <f>MAX($R$41:R139,R175:R546)</f>
        <v>3.6000000000000001E-5</v>
      </c>
      <c r="Z151" s="66">
        <f t="shared" si="48"/>
        <v>6.1000000000000005E-5</v>
      </c>
      <c r="AA151" s="35">
        <v>111</v>
      </c>
      <c r="AB151" s="41">
        <f t="shared" si="46"/>
        <v>0</v>
      </c>
      <c r="AC151" s="41">
        <f t="shared" si="47"/>
        <v>0</v>
      </c>
      <c r="AD151" s="41">
        <f t="shared" si="54"/>
        <v>2.5000000000000001E-5</v>
      </c>
      <c r="AE151" s="35">
        <v>111</v>
      </c>
      <c r="AF151" s="105" t="s">
        <v>51</v>
      </c>
      <c r="AG151" s="1"/>
      <c r="AH151" s="1"/>
      <c r="AI151" s="1"/>
      <c r="AJ151" s="1"/>
      <c r="AK151" s="1"/>
      <c r="AL151" s="1"/>
      <c r="AM151" s="1"/>
      <c r="AN151" s="1" t="s">
        <v>51</v>
      </c>
    </row>
    <row r="152" spans="1:40" hidden="1" x14ac:dyDescent="0.2">
      <c r="A152" s="306" t="s">
        <v>147</v>
      </c>
      <c r="B152" s="39">
        <f t="shared" si="56"/>
        <v>112</v>
      </c>
      <c r="C152" s="52">
        <f>Data_Inputs!E140</f>
        <v>37500</v>
      </c>
      <c r="D152" s="75" t="s">
        <v>9</v>
      </c>
      <c r="E152" s="52">
        <f>Data_Inputs!F140</f>
        <v>37529</v>
      </c>
      <c r="F152" s="54">
        <f>IF(Data_Inputs!G140="",0,Data_Inputs!G140)</f>
        <v>0</v>
      </c>
      <c r="G152" s="54">
        <f>IF(Data_Inputs!H140="",0,Data_Inputs!H140)</f>
        <v>0</v>
      </c>
      <c r="H152" s="54">
        <f t="shared" si="57"/>
        <v>0</v>
      </c>
      <c r="I152" s="67">
        <f t="shared" si="58"/>
        <v>0</v>
      </c>
      <c r="J152" s="65"/>
      <c r="K152" s="67">
        <f t="shared" si="59"/>
        <v>0</v>
      </c>
      <c r="L152" s="67">
        <f t="shared" si="60"/>
        <v>0</v>
      </c>
      <c r="M152" s="148">
        <f t="shared" si="49"/>
        <v>0</v>
      </c>
      <c r="N152" s="11">
        <f t="shared" si="50"/>
        <v>0</v>
      </c>
      <c r="O152" s="11">
        <f t="shared" si="51"/>
        <v>0</v>
      </c>
      <c r="P152" s="11">
        <f t="shared" si="61"/>
        <v>0</v>
      </c>
      <c r="Q152" s="11">
        <f t="shared" si="62"/>
        <v>0</v>
      </c>
      <c r="R152" s="140">
        <f t="shared" si="52"/>
        <v>2.4899999999999999E-5</v>
      </c>
      <c r="S152" s="67">
        <f t="shared" si="63"/>
        <v>2.4899999999999999E-5</v>
      </c>
      <c r="T152" s="67">
        <f t="shared" si="64"/>
        <v>2.4899999999999999E-5</v>
      </c>
      <c r="U152" s="91">
        <f t="shared" si="55"/>
        <v>112</v>
      </c>
      <c r="V152" s="54">
        <f t="shared" si="65"/>
        <v>0</v>
      </c>
      <c r="W152" s="54">
        <f t="shared" si="66"/>
        <v>0</v>
      </c>
      <c r="X152" s="41">
        <f t="shared" si="53"/>
        <v>2.4899999999999999E-5</v>
      </c>
      <c r="Y152" s="40">
        <f>MAX($R$41:R140,R176:R547)</f>
        <v>3.6000000000000001E-5</v>
      </c>
      <c r="Z152" s="66">
        <f t="shared" si="48"/>
        <v>6.0900000000000003E-5</v>
      </c>
      <c r="AA152" s="35">
        <v>112</v>
      </c>
      <c r="AB152" s="41">
        <f t="shared" si="46"/>
        <v>0</v>
      </c>
      <c r="AC152" s="41">
        <f t="shared" si="47"/>
        <v>0</v>
      </c>
      <c r="AD152" s="41">
        <f t="shared" si="54"/>
        <v>2.4899999999999999E-5</v>
      </c>
      <c r="AE152" s="35">
        <v>112</v>
      </c>
      <c r="AF152" s="105" t="s">
        <v>51</v>
      </c>
      <c r="AG152" s="1"/>
      <c r="AH152" s="1"/>
      <c r="AI152" s="1"/>
      <c r="AJ152" s="1"/>
      <c r="AK152" s="1"/>
      <c r="AL152" s="1"/>
      <c r="AM152" s="1"/>
      <c r="AN152" s="1" t="s">
        <v>51</v>
      </c>
    </row>
    <row r="153" spans="1:40" hidden="1" x14ac:dyDescent="0.2">
      <c r="A153" s="306" t="s">
        <v>147</v>
      </c>
      <c r="B153" s="39">
        <f t="shared" si="56"/>
        <v>113</v>
      </c>
      <c r="C153" s="52">
        <f>Data_Inputs!E141</f>
        <v>37469</v>
      </c>
      <c r="D153" s="75" t="s">
        <v>9</v>
      </c>
      <c r="E153" s="52">
        <f>Data_Inputs!F141</f>
        <v>37499</v>
      </c>
      <c r="F153" s="54">
        <f>IF(Data_Inputs!G141="",0,Data_Inputs!G141)</f>
        <v>0</v>
      </c>
      <c r="G153" s="54">
        <f>IF(Data_Inputs!H141="",0,Data_Inputs!H141)</f>
        <v>0</v>
      </c>
      <c r="H153" s="54">
        <f t="shared" si="57"/>
        <v>0</v>
      </c>
      <c r="I153" s="67">
        <f t="shared" si="58"/>
        <v>0</v>
      </c>
      <c r="J153" s="65"/>
      <c r="K153" s="67">
        <f t="shared" si="59"/>
        <v>0</v>
      </c>
      <c r="L153" s="67">
        <f t="shared" si="60"/>
        <v>0</v>
      </c>
      <c r="M153" s="148">
        <f t="shared" si="49"/>
        <v>0</v>
      </c>
      <c r="N153" s="11">
        <f t="shared" si="50"/>
        <v>0</v>
      </c>
      <c r="O153" s="11">
        <f t="shared" si="51"/>
        <v>0</v>
      </c>
      <c r="P153" s="11">
        <f t="shared" si="61"/>
        <v>0</v>
      </c>
      <c r="Q153" s="11">
        <f t="shared" si="62"/>
        <v>0</v>
      </c>
      <c r="R153" s="140">
        <f t="shared" si="52"/>
        <v>2.48E-5</v>
      </c>
      <c r="S153" s="67">
        <f t="shared" si="63"/>
        <v>2.48E-5</v>
      </c>
      <c r="T153" s="67">
        <f t="shared" si="64"/>
        <v>2.48E-5</v>
      </c>
      <c r="U153" s="91">
        <f t="shared" si="55"/>
        <v>113</v>
      </c>
      <c r="V153" s="54">
        <f t="shared" si="65"/>
        <v>0</v>
      </c>
      <c r="W153" s="54">
        <f t="shared" si="66"/>
        <v>0</v>
      </c>
      <c r="X153" s="41">
        <f t="shared" si="53"/>
        <v>2.48E-5</v>
      </c>
      <c r="Y153" s="40">
        <f>MAX($R$41:R141,R177:R548)</f>
        <v>3.6000000000000001E-5</v>
      </c>
      <c r="Z153" s="66">
        <f t="shared" si="48"/>
        <v>6.0800000000000001E-5</v>
      </c>
      <c r="AA153" s="35">
        <v>113</v>
      </c>
      <c r="AB153" s="41">
        <f t="shared" si="46"/>
        <v>0</v>
      </c>
      <c r="AC153" s="41">
        <f t="shared" si="47"/>
        <v>0</v>
      </c>
      <c r="AD153" s="41">
        <f t="shared" si="54"/>
        <v>2.48E-5</v>
      </c>
      <c r="AE153" s="35">
        <v>113</v>
      </c>
      <c r="AF153" s="105" t="s">
        <v>51</v>
      </c>
      <c r="AG153" s="1"/>
      <c r="AH153" s="1"/>
      <c r="AI153" s="1"/>
      <c r="AJ153" s="1"/>
      <c r="AK153" s="1"/>
      <c r="AL153" s="1"/>
      <c r="AM153" s="1"/>
      <c r="AN153" s="1" t="s">
        <v>51</v>
      </c>
    </row>
    <row r="154" spans="1:40" hidden="1" x14ac:dyDescent="0.2">
      <c r="A154" s="306" t="s">
        <v>147</v>
      </c>
      <c r="B154" s="39">
        <f t="shared" si="56"/>
        <v>114</v>
      </c>
      <c r="C154" s="52">
        <f>Data_Inputs!E142</f>
        <v>37438</v>
      </c>
      <c r="D154" s="75" t="s">
        <v>9</v>
      </c>
      <c r="E154" s="52">
        <f>Data_Inputs!F142</f>
        <v>37468</v>
      </c>
      <c r="F154" s="54">
        <f>IF(Data_Inputs!G142="",0,Data_Inputs!G142)</f>
        <v>0</v>
      </c>
      <c r="G154" s="54">
        <f>IF(Data_Inputs!H142="",0,Data_Inputs!H142)</f>
        <v>0</v>
      </c>
      <c r="H154" s="54">
        <f t="shared" si="57"/>
        <v>0</v>
      </c>
      <c r="I154" s="67">
        <f t="shared" si="58"/>
        <v>0</v>
      </c>
      <c r="J154" s="65"/>
      <c r="K154" s="67">
        <f t="shared" si="59"/>
        <v>0</v>
      </c>
      <c r="L154" s="67">
        <f t="shared" si="60"/>
        <v>0</v>
      </c>
      <c r="M154" s="148">
        <f t="shared" si="49"/>
        <v>0</v>
      </c>
      <c r="N154" s="11">
        <f t="shared" si="50"/>
        <v>0</v>
      </c>
      <c r="O154" s="11">
        <f t="shared" si="51"/>
        <v>0</v>
      </c>
      <c r="P154" s="11">
        <f t="shared" si="61"/>
        <v>0</v>
      </c>
      <c r="Q154" s="11">
        <f t="shared" si="62"/>
        <v>0</v>
      </c>
      <c r="R154" s="140">
        <f t="shared" si="52"/>
        <v>2.4700000000000001E-5</v>
      </c>
      <c r="S154" s="67">
        <f t="shared" si="63"/>
        <v>2.4700000000000001E-5</v>
      </c>
      <c r="T154" s="67">
        <f t="shared" si="64"/>
        <v>2.4700000000000001E-5</v>
      </c>
      <c r="U154" s="91">
        <f t="shared" si="55"/>
        <v>114</v>
      </c>
      <c r="V154" s="54">
        <f t="shared" si="65"/>
        <v>0</v>
      </c>
      <c r="W154" s="54">
        <f t="shared" si="66"/>
        <v>0</v>
      </c>
      <c r="X154" s="41">
        <f t="shared" si="53"/>
        <v>2.4700000000000001E-5</v>
      </c>
      <c r="Y154" s="40">
        <f>MAX($R$41:R142,R178:R549)</f>
        <v>3.6000000000000001E-5</v>
      </c>
      <c r="Z154" s="66">
        <f t="shared" si="48"/>
        <v>6.0699999999999998E-5</v>
      </c>
      <c r="AA154" s="35">
        <v>114</v>
      </c>
      <c r="AB154" s="41">
        <f t="shared" si="46"/>
        <v>0</v>
      </c>
      <c r="AC154" s="41">
        <f t="shared" si="47"/>
        <v>0</v>
      </c>
      <c r="AD154" s="41">
        <f t="shared" si="54"/>
        <v>2.4700000000000001E-5</v>
      </c>
      <c r="AE154" s="35">
        <v>114</v>
      </c>
      <c r="AF154" s="105" t="s">
        <v>51</v>
      </c>
      <c r="AG154" s="1"/>
      <c r="AH154" s="1"/>
      <c r="AI154" s="1"/>
      <c r="AJ154" s="1"/>
      <c r="AK154" s="1"/>
      <c r="AL154" s="1"/>
      <c r="AM154" s="1"/>
      <c r="AN154" s="1" t="s">
        <v>51</v>
      </c>
    </row>
    <row r="155" spans="1:40" hidden="1" x14ac:dyDescent="0.2">
      <c r="A155" s="306" t="s">
        <v>147</v>
      </c>
      <c r="B155" s="39">
        <f t="shared" si="56"/>
        <v>115</v>
      </c>
      <c r="C155" s="52">
        <f>Data_Inputs!E143</f>
        <v>37408</v>
      </c>
      <c r="D155" s="75" t="s">
        <v>9</v>
      </c>
      <c r="E155" s="52">
        <f>Data_Inputs!F143</f>
        <v>37437</v>
      </c>
      <c r="F155" s="54">
        <f>IF(Data_Inputs!G143="",0,Data_Inputs!G143)</f>
        <v>0</v>
      </c>
      <c r="G155" s="54">
        <f>IF(Data_Inputs!H143="",0,Data_Inputs!H143)</f>
        <v>0</v>
      </c>
      <c r="H155" s="54">
        <f t="shared" si="57"/>
        <v>0</v>
      </c>
      <c r="I155" s="67">
        <f t="shared" si="58"/>
        <v>0</v>
      </c>
      <c r="J155" s="65"/>
      <c r="K155" s="67">
        <f t="shared" si="59"/>
        <v>0</v>
      </c>
      <c r="L155" s="67">
        <f t="shared" si="60"/>
        <v>0</v>
      </c>
      <c r="M155" s="148">
        <f t="shared" si="49"/>
        <v>0</v>
      </c>
      <c r="N155" s="11">
        <f t="shared" si="50"/>
        <v>0</v>
      </c>
      <c r="O155" s="11">
        <f t="shared" si="51"/>
        <v>0</v>
      </c>
      <c r="P155" s="11">
        <f t="shared" si="61"/>
        <v>0</v>
      </c>
      <c r="Q155" s="11">
        <f t="shared" si="62"/>
        <v>0</v>
      </c>
      <c r="R155" s="140">
        <f t="shared" si="52"/>
        <v>2.4600000000000002E-5</v>
      </c>
      <c r="S155" s="67">
        <f t="shared" si="63"/>
        <v>2.4600000000000002E-5</v>
      </c>
      <c r="T155" s="67">
        <f t="shared" si="64"/>
        <v>2.4600000000000002E-5</v>
      </c>
      <c r="U155" s="91">
        <f t="shared" si="55"/>
        <v>115</v>
      </c>
      <c r="V155" s="54">
        <f t="shared" si="65"/>
        <v>0</v>
      </c>
      <c r="W155" s="54">
        <f t="shared" si="66"/>
        <v>0</v>
      </c>
      <c r="X155" s="41">
        <f t="shared" si="53"/>
        <v>2.4600000000000002E-5</v>
      </c>
      <c r="Y155" s="40">
        <f>MAX($R$41:R143,R179:R550)</f>
        <v>3.6000000000000001E-5</v>
      </c>
      <c r="Z155" s="66">
        <f t="shared" si="48"/>
        <v>6.0600000000000003E-5</v>
      </c>
      <c r="AA155" s="35">
        <v>115</v>
      </c>
      <c r="AB155" s="41">
        <f t="shared" si="46"/>
        <v>0</v>
      </c>
      <c r="AC155" s="41">
        <f t="shared" si="47"/>
        <v>0</v>
      </c>
      <c r="AD155" s="41">
        <f t="shared" si="54"/>
        <v>2.4600000000000002E-5</v>
      </c>
      <c r="AE155" s="35">
        <v>115</v>
      </c>
      <c r="AF155" s="105" t="s">
        <v>51</v>
      </c>
      <c r="AG155" s="1"/>
      <c r="AH155" s="1"/>
      <c r="AI155" s="1"/>
      <c r="AJ155" s="1"/>
      <c r="AK155" s="1"/>
      <c r="AL155" s="1"/>
      <c r="AM155" s="1"/>
      <c r="AN155" s="1" t="s">
        <v>51</v>
      </c>
    </row>
    <row r="156" spans="1:40" hidden="1" x14ac:dyDescent="0.2">
      <c r="A156" s="306" t="s">
        <v>147</v>
      </c>
      <c r="B156" s="39">
        <f t="shared" si="56"/>
        <v>116</v>
      </c>
      <c r="C156" s="52">
        <f>Data_Inputs!E144</f>
        <v>37377</v>
      </c>
      <c r="D156" s="75" t="s">
        <v>9</v>
      </c>
      <c r="E156" s="52">
        <f>Data_Inputs!F144</f>
        <v>37407</v>
      </c>
      <c r="F156" s="54">
        <f>IF(Data_Inputs!G144="",0,Data_Inputs!G144)</f>
        <v>0</v>
      </c>
      <c r="G156" s="54">
        <f>IF(Data_Inputs!H144="",0,Data_Inputs!H144)</f>
        <v>0</v>
      </c>
      <c r="H156" s="54">
        <f t="shared" si="57"/>
        <v>0</v>
      </c>
      <c r="I156" s="67">
        <f t="shared" si="58"/>
        <v>0</v>
      </c>
      <c r="J156" s="65"/>
      <c r="K156" s="67">
        <f t="shared" si="59"/>
        <v>0</v>
      </c>
      <c r="L156" s="67">
        <f t="shared" si="60"/>
        <v>0</v>
      </c>
      <c r="M156" s="148">
        <f t="shared" si="49"/>
        <v>0</v>
      </c>
      <c r="N156" s="11">
        <f t="shared" si="50"/>
        <v>0</v>
      </c>
      <c r="O156" s="11">
        <f t="shared" si="51"/>
        <v>0</v>
      </c>
      <c r="P156" s="11">
        <f t="shared" si="61"/>
        <v>0</v>
      </c>
      <c r="Q156" s="11">
        <f t="shared" si="62"/>
        <v>0</v>
      </c>
      <c r="R156" s="140">
        <f t="shared" si="52"/>
        <v>2.4499999999999999E-5</v>
      </c>
      <c r="S156" s="67">
        <f t="shared" si="63"/>
        <v>2.4499999999999999E-5</v>
      </c>
      <c r="T156" s="67">
        <f t="shared" si="64"/>
        <v>2.4499999999999999E-5</v>
      </c>
      <c r="U156" s="91">
        <f t="shared" si="55"/>
        <v>116</v>
      </c>
      <c r="V156" s="54">
        <f t="shared" si="65"/>
        <v>0</v>
      </c>
      <c r="W156" s="54">
        <f t="shared" si="66"/>
        <v>0</v>
      </c>
      <c r="X156" s="41">
        <f t="shared" si="53"/>
        <v>2.4499999999999999E-5</v>
      </c>
      <c r="Y156" s="40">
        <f>MAX($R$41:R144,R180:R551)</f>
        <v>3.6000000000000001E-5</v>
      </c>
      <c r="Z156" s="66">
        <f t="shared" si="48"/>
        <v>6.05E-5</v>
      </c>
      <c r="AA156" s="35">
        <v>116</v>
      </c>
      <c r="AB156" s="41">
        <f t="shared" si="46"/>
        <v>0</v>
      </c>
      <c r="AC156" s="41">
        <f t="shared" si="47"/>
        <v>0</v>
      </c>
      <c r="AD156" s="41">
        <f t="shared" si="54"/>
        <v>2.4499999999999999E-5</v>
      </c>
      <c r="AE156" s="35">
        <v>116</v>
      </c>
      <c r="AF156" s="105" t="s">
        <v>51</v>
      </c>
      <c r="AG156" s="1"/>
      <c r="AH156" s="1"/>
      <c r="AI156" s="1"/>
      <c r="AJ156" s="1"/>
      <c r="AK156" s="1"/>
      <c r="AL156" s="1"/>
      <c r="AM156" s="1"/>
      <c r="AN156" s="1" t="s">
        <v>51</v>
      </c>
    </row>
    <row r="157" spans="1:40" hidden="1" x14ac:dyDescent="0.2">
      <c r="A157" s="306" t="s">
        <v>147</v>
      </c>
      <c r="B157" s="39">
        <f t="shared" si="56"/>
        <v>117</v>
      </c>
      <c r="C157" s="52">
        <f>Data_Inputs!E145</f>
        <v>37347</v>
      </c>
      <c r="D157" s="75" t="s">
        <v>9</v>
      </c>
      <c r="E157" s="52">
        <f>Data_Inputs!F145</f>
        <v>37376</v>
      </c>
      <c r="F157" s="54">
        <f>IF(Data_Inputs!G145="",0,Data_Inputs!G145)</f>
        <v>0</v>
      </c>
      <c r="G157" s="54">
        <f>IF(Data_Inputs!H145="",0,Data_Inputs!H145)</f>
        <v>0</v>
      </c>
      <c r="H157" s="54">
        <f t="shared" si="57"/>
        <v>0</v>
      </c>
      <c r="I157" s="67">
        <f t="shared" si="58"/>
        <v>0</v>
      </c>
      <c r="J157" s="65"/>
      <c r="K157" s="67">
        <f t="shared" si="59"/>
        <v>0</v>
      </c>
      <c r="L157" s="67">
        <f t="shared" si="60"/>
        <v>0</v>
      </c>
      <c r="M157" s="148">
        <f t="shared" si="49"/>
        <v>0</v>
      </c>
      <c r="N157" s="11">
        <f t="shared" si="50"/>
        <v>0</v>
      </c>
      <c r="O157" s="11">
        <f t="shared" si="51"/>
        <v>0</v>
      </c>
      <c r="P157" s="11">
        <f t="shared" si="61"/>
        <v>0</v>
      </c>
      <c r="Q157" s="11">
        <f t="shared" si="62"/>
        <v>0</v>
      </c>
      <c r="R157" s="140">
        <f t="shared" si="52"/>
        <v>2.44E-5</v>
      </c>
      <c r="S157" s="67">
        <f t="shared" si="63"/>
        <v>2.44E-5</v>
      </c>
      <c r="T157" s="67">
        <f t="shared" si="64"/>
        <v>2.44E-5</v>
      </c>
      <c r="U157" s="91">
        <f t="shared" si="55"/>
        <v>117</v>
      </c>
      <c r="V157" s="54">
        <f t="shared" si="65"/>
        <v>0</v>
      </c>
      <c r="W157" s="54">
        <f t="shared" si="66"/>
        <v>0</v>
      </c>
      <c r="X157" s="41">
        <f t="shared" si="53"/>
        <v>2.44E-5</v>
      </c>
      <c r="Y157" s="40">
        <f>MAX($R$41:R145,R181:R552)</f>
        <v>3.6000000000000001E-5</v>
      </c>
      <c r="Z157" s="66">
        <f t="shared" si="48"/>
        <v>6.0400000000000004E-5</v>
      </c>
      <c r="AA157" s="35">
        <v>117</v>
      </c>
      <c r="AB157" s="41">
        <f t="shared" si="46"/>
        <v>0</v>
      </c>
      <c r="AC157" s="41">
        <f t="shared" si="47"/>
        <v>0</v>
      </c>
      <c r="AD157" s="41">
        <f t="shared" si="54"/>
        <v>2.44E-5</v>
      </c>
      <c r="AE157" s="35">
        <v>117</v>
      </c>
      <c r="AF157" s="105" t="s">
        <v>51</v>
      </c>
      <c r="AG157" s="1"/>
      <c r="AH157" s="1"/>
      <c r="AI157" s="1"/>
      <c r="AJ157" s="1"/>
      <c r="AK157" s="1"/>
      <c r="AL157" s="1"/>
      <c r="AM157" s="1"/>
      <c r="AN157" s="1" t="s">
        <v>51</v>
      </c>
    </row>
    <row r="158" spans="1:40" hidden="1" x14ac:dyDescent="0.2">
      <c r="A158" s="306" t="s">
        <v>147</v>
      </c>
      <c r="B158" s="39">
        <f t="shared" si="56"/>
        <v>118</v>
      </c>
      <c r="C158" s="52">
        <f>Data_Inputs!E146</f>
        <v>37316</v>
      </c>
      <c r="D158" s="75" t="s">
        <v>9</v>
      </c>
      <c r="E158" s="52">
        <f>Data_Inputs!F146</f>
        <v>37346</v>
      </c>
      <c r="F158" s="54">
        <f>IF(Data_Inputs!G146="",0,Data_Inputs!G146)</f>
        <v>0</v>
      </c>
      <c r="G158" s="54">
        <f>IF(Data_Inputs!H146="",0,Data_Inputs!H146)</f>
        <v>0</v>
      </c>
      <c r="H158" s="54">
        <f t="shared" si="57"/>
        <v>0</v>
      </c>
      <c r="I158" s="67">
        <f t="shared" si="58"/>
        <v>0</v>
      </c>
      <c r="J158" s="65"/>
      <c r="K158" s="67">
        <f t="shared" si="59"/>
        <v>0</v>
      </c>
      <c r="L158" s="67">
        <f t="shared" si="60"/>
        <v>0</v>
      </c>
      <c r="M158" s="148">
        <f t="shared" si="49"/>
        <v>0</v>
      </c>
      <c r="N158" s="11">
        <f t="shared" si="50"/>
        <v>0</v>
      </c>
      <c r="O158" s="11">
        <f t="shared" si="51"/>
        <v>0</v>
      </c>
      <c r="P158" s="11">
        <f t="shared" si="61"/>
        <v>0</v>
      </c>
      <c r="Q158" s="11">
        <f t="shared" si="62"/>
        <v>0</v>
      </c>
      <c r="R158" s="140">
        <f t="shared" si="52"/>
        <v>2.4300000000000001E-5</v>
      </c>
      <c r="S158" s="67">
        <f t="shared" si="63"/>
        <v>2.4300000000000001E-5</v>
      </c>
      <c r="T158" s="67">
        <f t="shared" si="64"/>
        <v>2.4300000000000001E-5</v>
      </c>
      <c r="U158" s="91">
        <f t="shared" si="55"/>
        <v>118</v>
      </c>
      <c r="V158" s="54">
        <f t="shared" si="65"/>
        <v>0</v>
      </c>
      <c r="W158" s="54">
        <f t="shared" si="66"/>
        <v>0</v>
      </c>
      <c r="X158" s="41">
        <f t="shared" si="53"/>
        <v>2.4300000000000001E-5</v>
      </c>
      <c r="Y158" s="40">
        <f>MAX($R$41:R146,R182:R553)</f>
        <v>3.6000000000000001E-5</v>
      </c>
      <c r="Z158" s="66">
        <f t="shared" si="48"/>
        <v>6.0300000000000002E-5</v>
      </c>
      <c r="AA158" s="35">
        <v>118</v>
      </c>
      <c r="AB158" s="41">
        <f t="shared" si="46"/>
        <v>0</v>
      </c>
      <c r="AC158" s="41">
        <f t="shared" si="47"/>
        <v>0</v>
      </c>
      <c r="AD158" s="41">
        <f t="shared" si="54"/>
        <v>2.4300000000000001E-5</v>
      </c>
      <c r="AE158" s="35">
        <v>118</v>
      </c>
      <c r="AF158" s="105" t="s">
        <v>51</v>
      </c>
      <c r="AG158" s="1"/>
      <c r="AH158" s="1"/>
      <c r="AI158" s="1"/>
      <c r="AJ158" s="1"/>
      <c r="AK158" s="1"/>
      <c r="AL158" s="1"/>
      <c r="AM158" s="1"/>
      <c r="AN158" s="1" t="s">
        <v>51</v>
      </c>
    </row>
    <row r="159" spans="1:40" hidden="1" x14ac:dyDescent="0.2">
      <c r="A159" s="306" t="s">
        <v>147</v>
      </c>
      <c r="B159" s="39">
        <f t="shared" si="56"/>
        <v>119</v>
      </c>
      <c r="C159" s="52">
        <f>Data_Inputs!E147</f>
        <v>37288</v>
      </c>
      <c r="D159" s="75" t="s">
        <v>9</v>
      </c>
      <c r="E159" s="52">
        <f>Data_Inputs!F147</f>
        <v>37315</v>
      </c>
      <c r="F159" s="54">
        <f>IF(Data_Inputs!G147="",0,Data_Inputs!G147)</f>
        <v>0</v>
      </c>
      <c r="G159" s="54">
        <f>IF(Data_Inputs!H147="",0,Data_Inputs!H147)</f>
        <v>0</v>
      </c>
      <c r="H159" s="54">
        <f t="shared" si="57"/>
        <v>0</v>
      </c>
      <c r="I159" s="67">
        <f t="shared" si="58"/>
        <v>0</v>
      </c>
      <c r="J159" s="65"/>
      <c r="K159" s="67">
        <f t="shared" si="59"/>
        <v>0</v>
      </c>
      <c r="L159" s="67">
        <f t="shared" si="60"/>
        <v>0</v>
      </c>
      <c r="M159" s="148">
        <f t="shared" si="49"/>
        <v>0</v>
      </c>
      <c r="N159" s="11">
        <f t="shared" si="50"/>
        <v>0</v>
      </c>
      <c r="O159" s="11">
        <f t="shared" si="51"/>
        <v>0</v>
      </c>
      <c r="P159" s="11">
        <f t="shared" si="61"/>
        <v>0</v>
      </c>
      <c r="Q159" s="11">
        <f t="shared" si="62"/>
        <v>0</v>
      </c>
      <c r="R159" s="140">
        <f t="shared" si="52"/>
        <v>2.4199999999999999E-5</v>
      </c>
      <c r="S159" s="67">
        <f t="shared" si="63"/>
        <v>2.4199999999999999E-5</v>
      </c>
      <c r="T159" s="67">
        <f t="shared" si="64"/>
        <v>2.4199999999999999E-5</v>
      </c>
      <c r="U159" s="91">
        <f t="shared" si="55"/>
        <v>119</v>
      </c>
      <c r="V159" s="54">
        <f t="shared" si="65"/>
        <v>0</v>
      </c>
      <c r="W159" s="54">
        <f t="shared" si="66"/>
        <v>0</v>
      </c>
      <c r="X159" s="41">
        <f t="shared" si="53"/>
        <v>2.4199999999999999E-5</v>
      </c>
      <c r="Y159" s="40">
        <f>MAX($R$41:R147,R183:R554)</f>
        <v>3.6000000000000001E-5</v>
      </c>
      <c r="Z159" s="66">
        <f t="shared" si="48"/>
        <v>6.02E-5</v>
      </c>
      <c r="AA159" s="35">
        <v>119</v>
      </c>
      <c r="AB159" s="41">
        <f t="shared" si="46"/>
        <v>0</v>
      </c>
      <c r="AC159" s="41">
        <f t="shared" si="47"/>
        <v>0</v>
      </c>
      <c r="AD159" s="41">
        <f t="shared" si="54"/>
        <v>2.4199999999999999E-5</v>
      </c>
      <c r="AE159" s="35">
        <v>119</v>
      </c>
      <c r="AF159" s="105" t="s">
        <v>51</v>
      </c>
      <c r="AG159" s="1"/>
      <c r="AH159" s="1"/>
      <c r="AI159" s="1"/>
      <c r="AJ159" s="1"/>
      <c r="AK159" s="1"/>
      <c r="AL159" s="1"/>
      <c r="AM159" s="1"/>
      <c r="AN159" s="1" t="s">
        <v>51</v>
      </c>
    </row>
    <row r="160" spans="1:40" hidden="1" x14ac:dyDescent="0.2">
      <c r="A160" s="306" t="s">
        <v>147</v>
      </c>
      <c r="B160" s="39">
        <f t="shared" si="56"/>
        <v>120</v>
      </c>
      <c r="C160" s="52">
        <f>Data_Inputs!E148</f>
        <v>37257</v>
      </c>
      <c r="D160" s="75" t="s">
        <v>9</v>
      </c>
      <c r="E160" s="52">
        <f>Data_Inputs!F148</f>
        <v>37287</v>
      </c>
      <c r="F160" s="54">
        <f>IF(Data_Inputs!G148="",0,Data_Inputs!G148)</f>
        <v>0</v>
      </c>
      <c r="G160" s="54">
        <f>IF(Data_Inputs!H148="",0,Data_Inputs!H148)</f>
        <v>0</v>
      </c>
      <c r="H160" s="54">
        <f t="shared" si="57"/>
        <v>0</v>
      </c>
      <c r="I160" s="67">
        <f t="shared" si="58"/>
        <v>0</v>
      </c>
      <c r="J160" s="65"/>
      <c r="K160" s="67">
        <f t="shared" si="59"/>
        <v>0</v>
      </c>
      <c r="L160" s="67">
        <f t="shared" si="60"/>
        <v>0</v>
      </c>
      <c r="M160" s="148">
        <f t="shared" si="49"/>
        <v>0</v>
      </c>
      <c r="N160" s="11">
        <f t="shared" si="50"/>
        <v>0</v>
      </c>
      <c r="O160" s="11">
        <f t="shared" si="51"/>
        <v>0</v>
      </c>
      <c r="P160" s="11">
        <f t="shared" si="61"/>
        <v>0</v>
      </c>
      <c r="Q160" s="11">
        <f t="shared" si="62"/>
        <v>0</v>
      </c>
      <c r="R160" s="140">
        <f t="shared" si="52"/>
        <v>2.41E-5</v>
      </c>
      <c r="S160" s="67">
        <f t="shared" si="63"/>
        <v>2.41E-5</v>
      </c>
      <c r="T160" s="67">
        <f t="shared" si="64"/>
        <v>2.41E-5</v>
      </c>
      <c r="U160" s="91">
        <f t="shared" si="55"/>
        <v>120</v>
      </c>
      <c r="V160" s="54">
        <f t="shared" si="65"/>
        <v>0</v>
      </c>
      <c r="W160" s="54">
        <f t="shared" si="66"/>
        <v>0</v>
      </c>
      <c r="X160" s="41">
        <f t="shared" si="53"/>
        <v>2.41E-5</v>
      </c>
      <c r="Y160" s="40">
        <f>MAX($R$41:R148,R184:R555)</f>
        <v>3.6000000000000001E-5</v>
      </c>
      <c r="Z160" s="66">
        <f t="shared" si="48"/>
        <v>6.0099999999999997E-5</v>
      </c>
      <c r="AA160" s="35">
        <v>120</v>
      </c>
      <c r="AB160" s="41">
        <f t="shared" si="46"/>
        <v>0</v>
      </c>
      <c r="AC160" s="41">
        <f t="shared" si="47"/>
        <v>0</v>
      </c>
      <c r="AD160" s="41">
        <f t="shared" si="54"/>
        <v>2.41E-5</v>
      </c>
      <c r="AE160" s="35">
        <v>120</v>
      </c>
      <c r="AF160" s="105" t="s">
        <v>51</v>
      </c>
      <c r="AG160" s="1"/>
      <c r="AH160" s="1"/>
      <c r="AI160" s="1"/>
      <c r="AJ160" s="1"/>
      <c r="AK160" s="1"/>
      <c r="AL160" s="1"/>
      <c r="AM160" s="1"/>
      <c r="AN160" s="1" t="s">
        <v>51</v>
      </c>
    </row>
    <row r="161" spans="1:40" hidden="1" x14ac:dyDescent="0.2">
      <c r="A161" s="306" t="s">
        <v>147</v>
      </c>
      <c r="B161" s="39">
        <f t="shared" si="56"/>
        <v>121</v>
      </c>
      <c r="C161" s="52">
        <f>Data_Inputs!E149</f>
        <v>37226</v>
      </c>
      <c r="D161" s="75" t="s">
        <v>9</v>
      </c>
      <c r="E161" s="52">
        <f>Data_Inputs!F149</f>
        <v>37256</v>
      </c>
      <c r="F161" s="54">
        <f>IF(Data_Inputs!G149="",0,Data_Inputs!G149)</f>
        <v>0</v>
      </c>
      <c r="G161" s="54">
        <f>IF(Data_Inputs!H149="",0,Data_Inputs!H149)</f>
        <v>0</v>
      </c>
      <c r="H161" s="54">
        <f t="shared" si="57"/>
        <v>0</v>
      </c>
      <c r="I161" s="67">
        <f t="shared" si="58"/>
        <v>0</v>
      </c>
      <c r="J161" s="65"/>
      <c r="K161" s="67">
        <f t="shared" si="59"/>
        <v>0</v>
      </c>
      <c r="L161" s="67">
        <f t="shared" si="60"/>
        <v>0</v>
      </c>
      <c r="M161" s="148">
        <f t="shared" si="49"/>
        <v>0</v>
      </c>
      <c r="N161" s="11">
        <f t="shared" si="50"/>
        <v>0</v>
      </c>
      <c r="O161" s="11">
        <f t="shared" si="51"/>
        <v>0</v>
      </c>
      <c r="P161" s="11">
        <f t="shared" si="61"/>
        <v>0</v>
      </c>
      <c r="Q161" s="11">
        <f t="shared" si="62"/>
        <v>0</v>
      </c>
      <c r="R161" s="140">
        <f t="shared" si="52"/>
        <v>2.4000000000000001E-5</v>
      </c>
      <c r="S161" s="67">
        <f t="shared" si="63"/>
        <v>2.4000000000000001E-5</v>
      </c>
      <c r="T161" s="67">
        <f t="shared" si="64"/>
        <v>2.4000000000000001E-5</v>
      </c>
      <c r="U161" s="91">
        <f t="shared" si="55"/>
        <v>121</v>
      </c>
      <c r="V161" s="54">
        <f t="shared" si="65"/>
        <v>0</v>
      </c>
      <c r="W161" s="54">
        <f t="shared" si="66"/>
        <v>0</v>
      </c>
      <c r="X161" s="41">
        <f t="shared" si="53"/>
        <v>2.4000000000000001E-5</v>
      </c>
      <c r="Y161" s="40">
        <f>MAX($R$41:R149,R185:R556)</f>
        <v>3.6000000000000001E-5</v>
      </c>
      <c r="Z161" s="66">
        <f t="shared" si="48"/>
        <v>6.0000000000000002E-5</v>
      </c>
      <c r="AA161" s="35">
        <v>121</v>
      </c>
      <c r="AB161" s="41">
        <f t="shared" si="46"/>
        <v>0</v>
      </c>
      <c r="AC161" s="41">
        <f t="shared" si="47"/>
        <v>0</v>
      </c>
      <c r="AD161" s="41">
        <f t="shared" si="54"/>
        <v>2.4000000000000001E-5</v>
      </c>
      <c r="AE161" s="35">
        <v>121</v>
      </c>
      <c r="AF161" s="105" t="s">
        <v>51</v>
      </c>
      <c r="AG161" s="1"/>
      <c r="AH161" s="1"/>
      <c r="AI161" s="1"/>
      <c r="AJ161" s="1"/>
      <c r="AK161" s="1"/>
      <c r="AL161" s="1"/>
      <c r="AM161" s="1"/>
      <c r="AN161" s="1" t="s">
        <v>51</v>
      </c>
    </row>
    <row r="162" spans="1:40" hidden="1" x14ac:dyDescent="0.2">
      <c r="A162" s="306" t="s">
        <v>147</v>
      </c>
      <c r="B162" s="39">
        <f t="shared" si="56"/>
        <v>122</v>
      </c>
      <c r="C162" s="52">
        <f>Data_Inputs!E150</f>
        <v>37196</v>
      </c>
      <c r="D162" s="75" t="s">
        <v>9</v>
      </c>
      <c r="E162" s="52">
        <f>Data_Inputs!F150</f>
        <v>37225</v>
      </c>
      <c r="F162" s="54">
        <f>IF(Data_Inputs!G150="",0,Data_Inputs!G150)</f>
        <v>0</v>
      </c>
      <c r="G162" s="54">
        <f>IF(Data_Inputs!H150="",0,Data_Inputs!H150)</f>
        <v>0</v>
      </c>
      <c r="H162" s="54">
        <f t="shared" si="57"/>
        <v>0</v>
      </c>
      <c r="I162" s="67">
        <f t="shared" si="58"/>
        <v>0</v>
      </c>
      <c r="J162" s="65"/>
      <c r="K162" s="67">
        <f t="shared" si="59"/>
        <v>0</v>
      </c>
      <c r="L162" s="67">
        <f t="shared" si="60"/>
        <v>0</v>
      </c>
      <c r="M162" s="148">
        <f t="shared" si="49"/>
        <v>0</v>
      </c>
      <c r="N162" s="11">
        <f t="shared" si="50"/>
        <v>0</v>
      </c>
      <c r="O162" s="11">
        <f t="shared" si="51"/>
        <v>0</v>
      </c>
      <c r="P162" s="11">
        <f t="shared" si="61"/>
        <v>0</v>
      </c>
      <c r="Q162" s="11">
        <f t="shared" si="62"/>
        <v>0</v>
      </c>
      <c r="R162" s="140">
        <f t="shared" si="52"/>
        <v>2.3900000000000002E-5</v>
      </c>
      <c r="S162" s="67">
        <f t="shared" si="63"/>
        <v>2.3900000000000002E-5</v>
      </c>
      <c r="T162" s="67">
        <f t="shared" si="64"/>
        <v>2.3900000000000002E-5</v>
      </c>
      <c r="U162" s="91">
        <f t="shared" si="55"/>
        <v>122</v>
      </c>
      <c r="V162" s="54">
        <f t="shared" si="65"/>
        <v>0</v>
      </c>
      <c r="W162" s="54">
        <f t="shared" si="66"/>
        <v>0</v>
      </c>
      <c r="X162" s="41">
        <f t="shared" si="53"/>
        <v>2.3900000000000002E-5</v>
      </c>
      <c r="Y162" s="40">
        <f>MAX($R$41:R150,R186:R557)</f>
        <v>3.6000000000000001E-5</v>
      </c>
      <c r="Z162" s="66">
        <f t="shared" si="48"/>
        <v>5.9900000000000006E-5</v>
      </c>
      <c r="AA162" s="35">
        <v>122</v>
      </c>
      <c r="AB162" s="41">
        <f t="shared" si="46"/>
        <v>0</v>
      </c>
      <c r="AC162" s="41">
        <f t="shared" si="47"/>
        <v>0</v>
      </c>
      <c r="AD162" s="41">
        <f t="shared" si="54"/>
        <v>2.3900000000000002E-5</v>
      </c>
      <c r="AE162" s="35">
        <v>122</v>
      </c>
      <c r="AF162" s="105" t="s">
        <v>51</v>
      </c>
      <c r="AG162" s="1"/>
      <c r="AH162" s="1"/>
      <c r="AI162" s="1"/>
      <c r="AJ162" s="1"/>
      <c r="AK162" s="1"/>
      <c r="AL162" s="1"/>
      <c r="AM162" s="1"/>
      <c r="AN162" s="1" t="s">
        <v>51</v>
      </c>
    </row>
    <row r="163" spans="1:40" hidden="1" x14ac:dyDescent="0.2">
      <c r="A163" s="306" t="s">
        <v>147</v>
      </c>
      <c r="B163" s="39">
        <f t="shared" si="56"/>
        <v>123</v>
      </c>
      <c r="C163" s="52">
        <f>Data_Inputs!E151</f>
        <v>37165</v>
      </c>
      <c r="D163" s="75" t="s">
        <v>9</v>
      </c>
      <c r="E163" s="52">
        <f>Data_Inputs!F151</f>
        <v>37195</v>
      </c>
      <c r="F163" s="54">
        <f>IF(Data_Inputs!G151="",0,Data_Inputs!G151)</f>
        <v>0</v>
      </c>
      <c r="G163" s="54">
        <f>IF(Data_Inputs!H151="",0,Data_Inputs!H151)</f>
        <v>0</v>
      </c>
      <c r="H163" s="54">
        <f t="shared" si="57"/>
        <v>0</v>
      </c>
      <c r="I163" s="67">
        <f t="shared" si="58"/>
        <v>0</v>
      </c>
      <c r="J163" s="65"/>
      <c r="K163" s="67">
        <f t="shared" si="59"/>
        <v>0</v>
      </c>
      <c r="L163" s="67">
        <f t="shared" si="60"/>
        <v>0</v>
      </c>
      <c r="M163" s="148">
        <f t="shared" si="49"/>
        <v>0</v>
      </c>
      <c r="N163" s="11">
        <f t="shared" si="50"/>
        <v>0</v>
      </c>
      <c r="O163" s="11">
        <f t="shared" si="51"/>
        <v>0</v>
      </c>
      <c r="P163" s="11">
        <f t="shared" si="61"/>
        <v>0</v>
      </c>
      <c r="Q163" s="11">
        <f t="shared" si="62"/>
        <v>0</v>
      </c>
      <c r="R163" s="140">
        <f t="shared" si="52"/>
        <v>2.3799999999999999E-5</v>
      </c>
      <c r="S163" s="67">
        <f t="shared" si="63"/>
        <v>2.3799999999999999E-5</v>
      </c>
      <c r="T163" s="67">
        <f t="shared" si="64"/>
        <v>2.3799999999999999E-5</v>
      </c>
      <c r="U163" s="91">
        <f t="shared" si="55"/>
        <v>123</v>
      </c>
      <c r="V163" s="54">
        <f t="shared" si="65"/>
        <v>0</v>
      </c>
      <c r="W163" s="54">
        <f t="shared" si="66"/>
        <v>0</v>
      </c>
      <c r="X163" s="41">
        <f t="shared" si="53"/>
        <v>2.3799999999999999E-5</v>
      </c>
      <c r="Y163" s="40">
        <f>MAX($R$41:R151,R187:R558)</f>
        <v>3.6000000000000001E-5</v>
      </c>
      <c r="Z163" s="66">
        <f t="shared" si="48"/>
        <v>5.9800000000000003E-5</v>
      </c>
      <c r="AA163" s="35">
        <v>123</v>
      </c>
      <c r="AB163" s="41">
        <f t="shared" si="46"/>
        <v>0</v>
      </c>
      <c r="AC163" s="41">
        <f t="shared" si="47"/>
        <v>0</v>
      </c>
      <c r="AD163" s="41">
        <f t="shared" si="54"/>
        <v>2.3799999999999999E-5</v>
      </c>
      <c r="AE163" s="35">
        <v>123</v>
      </c>
      <c r="AF163" s="105" t="s">
        <v>51</v>
      </c>
      <c r="AG163" s="1"/>
      <c r="AH163" s="1"/>
      <c r="AI163" s="1"/>
      <c r="AJ163" s="1"/>
      <c r="AK163" s="1"/>
      <c r="AL163" s="1"/>
      <c r="AM163" s="1"/>
      <c r="AN163" s="1" t="s">
        <v>51</v>
      </c>
    </row>
    <row r="164" spans="1:40" hidden="1" x14ac:dyDescent="0.2">
      <c r="A164" s="306" t="s">
        <v>147</v>
      </c>
      <c r="B164" s="39">
        <f t="shared" si="56"/>
        <v>124</v>
      </c>
      <c r="C164" s="52">
        <f>Data_Inputs!E152</f>
        <v>37135</v>
      </c>
      <c r="D164" s="75" t="s">
        <v>9</v>
      </c>
      <c r="E164" s="52">
        <f>Data_Inputs!F152</f>
        <v>37164</v>
      </c>
      <c r="F164" s="54">
        <f>IF(Data_Inputs!G152="",0,Data_Inputs!G152)</f>
        <v>0</v>
      </c>
      <c r="G164" s="54">
        <f>IF(Data_Inputs!H152="",0,Data_Inputs!H152)</f>
        <v>0</v>
      </c>
      <c r="H164" s="54">
        <f t="shared" si="57"/>
        <v>0</v>
      </c>
      <c r="I164" s="67">
        <f t="shared" si="58"/>
        <v>0</v>
      </c>
      <c r="J164" s="65"/>
      <c r="K164" s="67">
        <f t="shared" si="59"/>
        <v>0</v>
      </c>
      <c r="L164" s="67">
        <f t="shared" si="60"/>
        <v>0</v>
      </c>
      <c r="M164" s="148">
        <f t="shared" si="49"/>
        <v>0</v>
      </c>
      <c r="N164" s="11">
        <f t="shared" si="50"/>
        <v>0</v>
      </c>
      <c r="O164" s="11">
        <f t="shared" si="51"/>
        <v>0</v>
      </c>
      <c r="P164" s="11">
        <f t="shared" si="61"/>
        <v>0</v>
      </c>
      <c r="Q164" s="11">
        <f t="shared" si="62"/>
        <v>0</v>
      </c>
      <c r="R164" s="140">
        <f t="shared" si="52"/>
        <v>2.37E-5</v>
      </c>
      <c r="S164" s="67">
        <f t="shared" si="63"/>
        <v>2.37E-5</v>
      </c>
      <c r="T164" s="67">
        <f t="shared" si="64"/>
        <v>2.37E-5</v>
      </c>
      <c r="U164" s="91">
        <f t="shared" si="55"/>
        <v>124</v>
      </c>
      <c r="V164" s="54">
        <f t="shared" si="65"/>
        <v>0</v>
      </c>
      <c r="W164" s="54">
        <f t="shared" si="66"/>
        <v>0</v>
      </c>
      <c r="X164" s="41">
        <f t="shared" si="53"/>
        <v>2.37E-5</v>
      </c>
      <c r="Y164" s="40">
        <f>MAX($R$41:R152,R188:R559)</f>
        <v>3.6000000000000001E-5</v>
      </c>
      <c r="Z164" s="66">
        <f t="shared" si="48"/>
        <v>5.9700000000000001E-5</v>
      </c>
      <c r="AA164" s="35">
        <v>124</v>
      </c>
      <c r="AB164" s="41">
        <f t="shared" si="46"/>
        <v>0</v>
      </c>
      <c r="AC164" s="41">
        <f t="shared" si="47"/>
        <v>0</v>
      </c>
      <c r="AD164" s="41">
        <f t="shared" si="54"/>
        <v>2.37E-5</v>
      </c>
      <c r="AE164" s="35">
        <v>124</v>
      </c>
      <c r="AF164" s="105" t="s">
        <v>51</v>
      </c>
      <c r="AG164" s="1"/>
      <c r="AH164" s="1"/>
      <c r="AI164" s="1"/>
      <c r="AJ164" s="1"/>
      <c r="AK164" s="1"/>
      <c r="AL164" s="1"/>
      <c r="AM164" s="1"/>
      <c r="AN164" s="1" t="s">
        <v>51</v>
      </c>
    </row>
    <row r="165" spans="1:40" hidden="1" x14ac:dyDescent="0.2">
      <c r="A165" s="306" t="s">
        <v>147</v>
      </c>
      <c r="B165" s="39">
        <f t="shared" si="56"/>
        <v>125</v>
      </c>
      <c r="C165" s="52">
        <f>Data_Inputs!E153</f>
        <v>37104</v>
      </c>
      <c r="D165" s="75" t="s">
        <v>9</v>
      </c>
      <c r="E165" s="52">
        <f>Data_Inputs!F153</f>
        <v>37134</v>
      </c>
      <c r="F165" s="54">
        <f>IF(Data_Inputs!G153="",0,Data_Inputs!G153)</f>
        <v>0</v>
      </c>
      <c r="G165" s="54">
        <f>IF(Data_Inputs!H153="",0,Data_Inputs!H153)</f>
        <v>0</v>
      </c>
      <c r="H165" s="54">
        <f t="shared" si="57"/>
        <v>0</v>
      </c>
      <c r="I165" s="67">
        <f t="shared" si="58"/>
        <v>0</v>
      </c>
      <c r="J165" s="65"/>
      <c r="K165" s="67">
        <f t="shared" si="59"/>
        <v>0</v>
      </c>
      <c r="L165" s="67">
        <f t="shared" si="60"/>
        <v>0</v>
      </c>
      <c r="M165" s="148">
        <f t="shared" si="49"/>
        <v>0</v>
      </c>
      <c r="N165" s="11">
        <f t="shared" si="50"/>
        <v>0</v>
      </c>
      <c r="O165" s="11">
        <f t="shared" si="51"/>
        <v>0</v>
      </c>
      <c r="P165" s="11">
        <f t="shared" si="61"/>
        <v>0</v>
      </c>
      <c r="Q165" s="11">
        <f t="shared" si="62"/>
        <v>0</v>
      </c>
      <c r="R165" s="140">
        <f t="shared" si="52"/>
        <v>2.3600000000000001E-5</v>
      </c>
      <c r="S165" s="67">
        <f t="shared" si="63"/>
        <v>2.3600000000000001E-5</v>
      </c>
      <c r="T165" s="67">
        <f t="shared" si="64"/>
        <v>2.3600000000000001E-5</v>
      </c>
      <c r="U165" s="91">
        <f t="shared" si="55"/>
        <v>125</v>
      </c>
      <c r="V165" s="54">
        <f t="shared" si="65"/>
        <v>0</v>
      </c>
      <c r="W165" s="54">
        <f t="shared" si="66"/>
        <v>0</v>
      </c>
      <c r="X165" s="41">
        <f t="shared" si="53"/>
        <v>2.3600000000000001E-5</v>
      </c>
      <c r="Y165" s="40">
        <f>MAX($R$41:R153,R189:R560)</f>
        <v>3.6000000000000001E-5</v>
      </c>
      <c r="Z165" s="66">
        <f t="shared" si="48"/>
        <v>5.9599999999999999E-5</v>
      </c>
      <c r="AA165" s="35">
        <v>125</v>
      </c>
      <c r="AB165" s="41">
        <f t="shared" si="46"/>
        <v>0</v>
      </c>
      <c r="AC165" s="41">
        <f t="shared" si="47"/>
        <v>0</v>
      </c>
      <c r="AD165" s="41">
        <f t="shared" si="54"/>
        <v>2.3600000000000001E-5</v>
      </c>
      <c r="AE165" s="35">
        <v>125</v>
      </c>
      <c r="AF165" s="105" t="s">
        <v>51</v>
      </c>
      <c r="AG165" s="1"/>
      <c r="AH165" s="1"/>
      <c r="AI165" s="1"/>
      <c r="AJ165" s="1"/>
      <c r="AK165" s="1"/>
      <c r="AL165" s="1"/>
      <c r="AM165" s="1"/>
      <c r="AN165" s="1" t="s">
        <v>51</v>
      </c>
    </row>
    <row r="166" spans="1:40" hidden="1" x14ac:dyDescent="0.2">
      <c r="A166" s="306" t="s">
        <v>147</v>
      </c>
      <c r="B166" s="39">
        <f t="shared" si="56"/>
        <v>126</v>
      </c>
      <c r="C166" s="52">
        <f>Data_Inputs!E154</f>
        <v>37073</v>
      </c>
      <c r="D166" s="75" t="s">
        <v>9</v>
      </c>
      <c r="E166" s="52">
        <f>Data_Inputs!F154</f>
        <v>37103</v>
      </c>
      <c r="F166" s="54">
        <f>IF(Data_Inputs!G154="",0,Data_Inputs!G154)</f>
        <v>0</v>
      </c>
      <c r="G166" s="54">
        <f>IF(Data_Inputs!H154="",0,Data_Inputs!H154)</f>
        <v>0</v>
      </c>
      <c r="H166" s="54">
        <f t="shared" si="57"/>
        <v>0</v>
      </c>
      <c r="I166" s="67">
        <f t="shared" si="58"/>
        <v>0</v>
      </c>
      <c r="J166" s="65"/>
      <c r="K166" s="67">
        <f t="shared" si="59"/>
        <v>0</v>
      </c>
      <c r="L166" s="67">
        <f t="shared" si="60"/>
        <v>0</v>
      </c>
      <c r="M166" s="148">
        <f t="shared" si="49"/>
        <v>0</v>
      </c>
      <c r="N166" s="11">
        <f t="shared" si="50"/>
        <v>0</v>
      </c>
      <c r="O166" s="11">
        <f t="shared" si="51"/>
        <v>0</v>
      </c>
      <c r="P166" s="11">
        <f t="shared" si="61"/>
        <v>0</v>
      </c>
      <c r="Q166" s="11">
        <f t="shared" si="62"/>
        <v>0</v>
      </c>
      <c r="R166" s="140">
        <f t="shared" si="52"/>
        <v>2.3499999999999999E-5</v>
      </c>
      <c r="S166" s="67">
        <f t="shared" si="63"/>
        <v>2.3499999999999999E-5</v>
      </c>
      <c r="T166" s="67">
        <f t="shared" si="64"/>
        <v>2.3499999999999999E-5</v>
      </c>
      <c r="U166" s="91">
        <f t="shared" si="55"/>
        <v>126</v>
      </c>
      <c r="V166" s="54">
        <f t="shared" si="65"/>
        <v>0</v>
      </c>
      <c r="W166" s="54">
        <f t="shared" si="66"/>
        <v>0</v>
      </c>
      <c r="X166" s="41">
        <f t="shared" si="53"/>
        <v>2.3499999999999999E-5</v>
      </c>
      <c r="Y166" s="40">
        <f>MAX($R$41:R154,R190:R561)</f>
        <v>3.6000000000000001E-5</v>
      </c>
      <c r="Z166" s="66">
        <f t="shared" si="48"/>
        <v>5.9499999999999996E-5</v>
      </c>
      <c r="AA166" s="35">
        <v>126</v>
      </c>
      <c r="AB166" s="41">
        <f t="shared" si="46"/>
        <v>0</v>
      </c>
      <c r="AC166" s="41">
        <f t="shared" si="47"/>
        <v>0</v>
      </c>
      <c r="AD166" s="41">
        <f t="shared" si="54"/>
        <v>2.3499999999999999E-5</v>
      </c>
      <c r="AE166" s="35">
        <v>126</v>
      </c>
      <c r="AF166" s="105" t="s">
        <v>51</v>
      </c>
      <c r="AG166" s="1"/>
      <c r="AH166" s="1"/>
      <c r="AI166" s="1"/>
      <c r="AJ166" s="1"/>
      <c r="AK166" s="1"/>
      <c r="AL166" s="1"/>
      <c r="AM166" s="1"/>
      <c r="AN166" s="1" t="s">
        <v>51</v>
      </c>
    </row>
    <row r="167" spans="1:40" hidden="1" x14ac:dyDescent="0.2">
      <c r="A167" s="306" t="s">
        <v>147</v>
      </c>
      <c r="B167" s="39">
        <f t="shared" si="56"/>
        <v>127</v>
      </c>
      <c r="C167" s="52">
        <f>Data_Inputs!E155</f>
        <v>37043</v>
      </c>
      <c r="D167" s="75" t="s">
        <v>9</v>
      </c>
      <c r="E167" s="52">
        <f>Data_Inputs!F155</f>
        <v>37072</v>
      </c>
      <c r="F167" s="54">
        <f>IF(Data_Inputs!G155="",0,Data_Inputs!G155)</f>
        <v>0</v>
      </c>
      <c r="G167" s="54">
        <f>IF(Data_Inputs!H155="",0,Data_Inputs!H155)</f>
        <v>0</v>
      </c>
      <c r="H167" s="54">
        <f t="shared" si="57"/>
        <v>0</v>
      </c>
      <c r="I167" s="67">
        <f t="shared" si="58"/>
        <v>0</v>
      </c>
      <c r="J167" s="65"/>
      <c r="K167" s="67">
        <f t="shared" si="59"/>
        <v>0</v>
      </c>
      <c r="L167" s="67">
        <f t="shared" si="60"/>
        <v>0</v>
      </c>
      <c r="M167" s="148">
        <f t="shared" si="49"/>
        <v>0</v>
      </c>
      <c r="N167" s="11">
        <f t="shared" si="50"/>
        <v>0</v>
      </c>
      <c r="O167" s="11">
        <f t="shared" si="51"/>
        <v>0</v>
      </c>
      <c r="P167" s="11">
        <f t="shared" si="61"/>
        <v>0</v>
      </c>
      <c r="Q167" s="11">
        <f t="shared" si="62"/>
        <v>0</v>
      </c>
      <c r="R167" s="140">
        <f t="shared" si="52"/>
        <v>2.34E-5</v>
      </c>
      <c r="S167" s="67">
        <f t="shared" si="63"/>
        <v>2.34E-5</v>
      </c>
      <c r="T167" s="67">
        <f t="shared" si="64"/>
        <v>2.34E-5</v>
      </c>
      <c r="U167" s="91">
        <f t="shared" si="55"/>
        <v>127</v>
      </c>
      <c r="V167" s="54">
        <f t="shared" si="65"/>
        <v>0</v>
      </c>
      <c r="W167" s="54">
        <f t="shared" si="66"/>
        <v>0</v>
      </c>
      <c r="X167" s="41">
        <f t="shared" si="53"/>
        <v>2.34E-5</v>
      </c>
      <c r="Y167" s="40">
        <f>MAX($R$41:R155,R191:R562)</f>
        <v>3.6000000000000001E-5</v>
      </c>
      <c r="Z167" s="66">
        <f t="shared" si="48"/>
        <v>5.94E-5</v>
      </c>
      <c r="AA167" s="35">
        <v>127</v>
      </c>
      <c r="AB167" s="41">
        <f t="shared" si="46"/>
        <v>0</v>
      </c>
      <c r="AC167" s="41">
        <f t="shared" si="47"/>
        <v>0</v>
      </c>
      <c r="AD167" s="41">
        <f t="shared" si="54"/>
        <v>2.34E-5</v>
      </c>
      <c r="AE167" s="35">
        <v>127</v>
      </c>
      <c r="AF167" s="105" t="s">
        <v>51</v>
      </c>
      <c r="AG167" s="1"/>
      <c r="AH167" s="1"/>
      <c r="AI167" s="1"/>
      <c r="AJ167" s="1"/>
      <c r="AK167" s="1"/>
      <c r="AL167" s="1"/>
      <c r="AM167" s="1"/>
      <c r="AN167" s="1" t="s">
        <v>51</v>
      </c>
    </row>
    <row r="168" spans="1:40" hidden="1" x14ac:dyDescent="0.2">
      <c r="A168" s="306" t="s">
        <v>147</v>
      </c>
      <c r="B168" s="39">
        <f t="shared" si="56"/>
        <v>128</v>
      </c>
      <c r="C168" s="52">
        <f>Data_Inputs!E156</f>
        <v>37012</v>
      </c>
      <c r="D168" s="75" t="s">
        <v>9</v>
      </c>
      <c r="E168" s="52">
        <f>Data_Inputs!F156</f>
        <v>37042</v>
      </c>
      <c r="F168" s="54">
        <f>IF(Data_Inputs!G156="",0,Data_Inputs!G156)</f>
        <v>0</v>
      </c>
      <c r="G168" s="54">
        <f>IF(Data_Inputs!H156="",0,Data_Inputs!H156)</f>
        <v>0</v>
      </c>
      <c r="H168" s="54">
        <f t="shared" si="57"/>
        <v>0</v>
      </c>
      <c r="I168" s="67">
        <f t="shared" si="58"/>
        <v>0</v>
      </c>
      <c r="J168" s="65"/>
      <c r="K168" s="67">
        <f t="shared" si="59"/>
        <v>0</v>
      </c>
      <c r="L168" s="67">
        <f t="shared" si="60"/>
        <v>0</v>
      </c>
      <c r="M168" s="148">
        <f t="shared" si="49"/>
        <v>0</v>
      </c>
      <c r="N168" s="11">
        <f t="shared" si="50"/>
        <v>0</v>
      </c>
      <c r="O168" s="11">
        <f t="shared" si="51"/>
        <v>0</v>
      </c>
      <c r="P168" s="11">
        <f t="shared" si="61"/>
        <v>0</v>
      </c>
      <c r="Q168" s="11">
        <f t="shared" si="62"/>
        <v>0</v>
      </c>
      <c r="R168" s="140">
        <f t="shared" si="52"/>
        <v>2.3300000000000001E-5</v>
      </c>
      <c r="S168" s="67">
        <f t="shared" si="63"/>
        <v>2.3300000000000001E-5</v>
      </c>
      <c r="T168" s="67">
        <f t="shared" si="64"/>
        <v>2.3300000000000001E-5</v>
      </c>
      <c r="U168" s="91">
        <f t="shared" si="55"/>
        <v>128</v>
      </c>
      <c r="V168" s="54">
        <f t="shared" si="65"/>
        <v>0</v>
      </c>
      <c r="W168" s="54">
        <f t="shared" si="66"/>
        <v>0</v>
      </c>
      <c r="X168" s="41">
        <f t="shared" si="53"/>
        <v>2.3300000000000001E-5</v>
      </c>
      <c r="Y168" s="40">
        <f>MAX($R$41:R156,R192:R563)</f>
        <v>3.6000000000000001E-5</v>
      </c>
      <c r="Z168" s="66">
        <f t="shared" si="48"/>
        <v>5.9300000000000005E-5</v>
      </c>
      <c r="AA168" s="35">
        <v>128</v>
      </c>
      <c r="AB168" s="41">
        <f t="shared" si="46"/>
        <v>0</v>
      </c>
      <c r="AC168" s="41">
        <f t="shared" si="47"/>
        <v>0</v>
      </c>
      <c r="AD168" s="41">
        <f t="shared" si="54"/>
        <v>2.3300000000000001E-5</v>
      </c>
      <c r="AE168" s="35">
        <v>128</v>
      </c>
      <c r="AF168" s="105" t="s">
        <v>51</v>
      </c>
      <c r="AG168" s="1"/>
      <c r="AH168" s="1"/>
      <c r="AI168" s="1"/>
      <c r="AJ168" s="1"/>
      <c r="AK168" s="1"/>
      <c r="AL168" s="1"/>
      <c r="AM168" s="1"/>
      <c r="AN168" s="1" t="s">
        <v>51</v>
      </c>
    </row>
    <row r="169" spans="1:40" hidden="1" x14ac:dyDescent="0.2">
      <c r="A169" s="306" t="s">
        <v>147</v>
      </c>
      <c r="B169" s="39">
        <f t="shared" si="56"/>
        <v>129</v>
      </c>
      <c r="C169" s="52">
        <f>Data_Inputs!E157</f>
        <v>36982</v>
      </c>
      <c r="D169" s="75" t="s">
        <v>9</v>
      </c>
      <c r="E169" s="52">
        <f>Data_Inputs!F157</f>
        <v>37011</v>
      </c>
      <c r="F169" s="54">
        <f>IF(Data_Inputs!G157="",0,Data_Inputs!G157)</f>
        <v>0</v>
      </c>
      <c r="G169" s="54">
        <f>IF(Data_Inputs!H157="",0,Data_Inputs!H157)</f>
        <v>0</v>
      </c>
      <c r="H169" s="54">
        <f t="shared" si="57"/>
        <v>0</v>
      </c>
      <c r="I169" s="67">
        <f t="shared" si="58"/>
        <v>0</v>
      </c>
      <c r="J169" s="65"/>
      <c r="K169" s="67">
        <f t="shared" si="59"/>
        <v>0</v>
      </c>
      <c r="L169" s="67">
        <f t="shared" si="60"/>
        <v>0</v>
      </c>
      <c r="M169" s="148">
        <f t="shared" si="49"/>
        <v>0</v>
      </c>
      <c r="N169" s="11">
        <f t="shared" si="50"/>
        <v>0</v>
      </c>
      <c r="O169" s="11">
        <f t="shared" si="51"/>
        <v>0</v>
      </c>
      <c r="P169" s="11">
        <f t="shared" si="61"/>
        <v>0</v>
      </c>
      <c r="Q169" s="11">
        <f t="shared" si="62"/>
        <v>0</v>
      </c>
      <c r="R169" s="140">
        <f t="shared" si="52"/>
        <v>2.3200000000000001E-5</v>
      </c>
      <c r="S169" s="67">
        <f t="shared" si="63"/>
        <v>2.3200000000000001E-5</v>
      </c>
      <c r="T169" s="67">
        <f t="shared" si="64"/>
        <v>2.3200000000000001E-5</v>
      </c>
      <c r="U169" s="91">
        <f t="shared" si="55"/>
        <v>129</v>
      </c>
      <c r="V169" s="54">
        <f t="shared" si="65"/>
        <v>0</v>
      </c>
      <c r="W169" s="54">
        <f t="shared" si="66"/>
        <v>0</v>
      </c>
      <c r="X169" s="41">
        <f t="shared" si="53"/>
        <v>2.3200000000000001E-5</v>
      </c>
      <c r="Y169" s="40">
        <f>MAX($R$41:R157,R193:R564)</f>
        <v>3.6000000000000001E-5</v>
      </c>
      <c r="Z169" s="66">
        <f t="shared" si="48"/>
        <v>5.9200000000000002E-5</v>
      </c>
      <c r="AA169" s="35">
        <v>129</v>
      </c>
      <c r="AB169" s="41">
        <f t="shared" ref="AB169:AB232" si="67">SUM(F169:F204)</f>
        <v>0</v>
      </c>
      <c r="AC169" s="41">
        <f t="shared" ref="AC169:AC232" si="68">SUM(G169:G204)</f>
        <v>0</v>
      </c>
      <c r="AD169" s="41">
        <f t="shared" si="54"/>
        <v>2.3200000000000001E-5</v>
      </c>
      <c r="AE169" s="35">
        <v>129</v>
      </c>
      <c r="AF169" s="105" t="s">
        <v>51</v>
      </c>
      <c r="AG169" s="1"/>
      <c r="AH169" s="1"/>
      <c r="AI169" s="1"/>
      <c r="AJ169" s="1"/>
      <c r="AK169" s="1"/>
      <c r="AL169" s="1"/>
      <c r="AM169" s="1"/>
      <c r="AN169" s="1" t="s">
        <v>51</v>
      </c>
    </row>
    <row r="170" spans="1:40" hidden="1" x14ac:dyDescent="0.2">
      <c r="A170" s="306" t="s">
        <v>147</v>
      </c>
      <c r="B170" s="39">
        <f t="shared" si="56"/>
        <v>130</v>
      </c>
      <c r="C170" s="52">
        <f>Data_Inputs!E158</f>
        <v>36951</v>
      </c>
      <c r="D170" s="75" t="s">
        <v>9</v>
      </c>
      <c r="E170" s="52">
        <f>Data_Inputs!F158</f>
        <v>36981</v>
      </c>
      <c r="F170" s="54">
        <f>IF(Data_Inputs!G158="",0,Data_Inputs!G158)</f>
        <v>0</v>
      </c>
      <c r="G170" s="54">
        <f>IF(Data_Inputs!H158="",0,Data_Inputs!H158)</f>
        <v>0</v>
      </c>
      <c r="H170" s="54">
        <f t="shared" si="57"/>
        <v>0</v>
      </c>
      <c r="I170" s="67">
        <f t="shared" si="58"/>
        <v>0</v>
      </c>
      <c r="J170" s="65"/>
      <c r="K170" s="67">
        <f t="shared" si="59"/>
        <v>0</v>
      </c>
      <c r="L170" s="67">
        <f t="shared" si="60"/>
        <v>0</v>
      </c>
      <c r="M170" s="148">
        <f t="shared" si="49"/>
        <v>0</v>
      </c>
      <c r="N170" s="11">
        <f t="shared" si="50"/>
        <v>0</v>
      </c>
      <c r="O170" s="11">
        <f t="shared" si="51"/>
        <v>0</v>
      </c>
      <c r="P170" s="11">
        <f t="shared" si="61"/>
        <v>0</v>
      </c>
      <c r="Q170" s="11">
        <f t="shared" si="62"/>
        <v>0</v>
      </c>
      <c r="R170" s="140">
        <f t="shared" si="52"/>
        <v>2.3099999999999999E-5</v>
      </c>
      <c r="S170" s="67">
        <f t="shared" si="63"/>
        <v>2.3099999999999999E-5</v>
      </c>
      <c r="T170" s="67">
        <f t="shared" si="64"/>
        <v>2.3099999999999999E-5</v>
      </c>
      <c r="U170" s="91">
        <f t="shared" si="55"/>
        <v>130</v>
      </c>
      <c r="V170" s="54">
        <f t="shared" si="65"/>
        <v>0</v>
      </c>
      <c r="W170" s="54">
        <f t="shared" si="66"/>
        <v>0</v>
      </c>
      <c r="X170" s="41">
        <f t="shared" si="53"/>
        <v>2.3099999999999999E-5</v>
      </c>
      <c r="Y170" s="40">
        <f>MAX($R$41:R158,R194:R565)</f>
        <v>3.6000000000000001E-5</v>
      </c>
      <c r="Z170" s="66">
        <f t="shared" ref="Z170:Z233" si="69">X170+Y170</f>
        <v>5.91E-5</v>
      </c>
      <c r="AA170" s="35">
        <v>130</v>
      </c>
      <c r="AB170" s="41">
        <f t="shared" si="67"/>
        <v>0</v>
      </c>
      <c r="AC170" s="41">
        <f t="shared" si="68"/>
        <v>0</v>
      </c>
      <c r="AD170" s="41">
        <f t="shared" si="54"/>
        <v>2.3099999999999999E-5</v>
      </c>
      <c r="AE170" s="35">
        <v>130</v>
      </c>
      <c r="AF170" s="105" t="s">
        <v>51</v>
      </c>
      <c r="AG170" s="1"/>
      <c r="AH170" s="1"/>
      <c r="AI170" s="1"/>
      <c r="AJ170" s="1"/>
      <c r="AK170" s="1"/>
      <c r="AL170" s="1"/>
      <c r="AM170" s="1"/>
      <c r="AN170" s="1" t="s">
        <v>51</v>
      </c>
    </row>
    <row r="171" spans="1:40" hidden="1" x14ac:dyDescent="0.2">
      <c r="A171" s="306" t="s">
        <v>147</v>
      </c>
      <c r="B171" s="39">
        <f t="shared" si="56"/>
        <v>131</v>
      </c>
      <c r="C171" s="52">
        <f>Data_Inputs!E159</f>
        <v>36923</v>
      </c>
      <c r="D171" s="75" t="s">
        <v>9</v>
      </c>
      <c r="E171" s="52">
        <f>Data_Inputs!F159</f>
        <v>36950</v>
      </c>
      <c r="F171" s="54">
        <f>IF(Data_Inputs!G159="",0,Data_Inputs!G159)</f>
        <v>0</v>
      </c>
      <c r="G171" s="54">
        <f>IF(Data_Inputs!H159="",0,Data_Inputs!H159)</f>
        <v>0</v>
      </c>
      <c r="H171" s="54">
        <f t="shared" si="57"/>
        <v>0</v>
      </c>
      <c r="I171" s="67">
        <f t="shared" si="58"/>
        <v>0</v>
      </c>
      <c r="J171" s="65"/>
      <c r="K171" s="67">
        <f t="shared" si="59"/>
        <v>0</v>
      </c>
      <c r="L171" s="67">
        <f t="shared" si="60"/>
        <v>0</v>
      </c>
      <c r="M171" s="148">
        <f t="shared" ref="M171:M234" si="70">ROUND(IF(I195&gt;0,L195/I195*I171,L171),2)</f>
        <v>0</v>
      </c>
      <c r="N171" s="11">
        <f t="shared" ref="N171:N234" si="71">ROUND(IF(I183&gt;0,L183/I183*I171,L171),2)</f>
        <v>0</v>
      </c>
      <c r="O171" s="11">
        <f t="shared" ref="O171:O234" si="72">IF(AND(I195&gt;0,I183&gt;0),(M171+N171)/2,IF(I195&gt;0,M171,IF(I183&gt;0,N171,L171)))</f>
        <v>0</v>
      </c>
      <c r="P171" s="11">
        <f t="shared" si="61"/>
        <v>0</v>
      </c>
      <c r="Q171" s="11">
        <f t="shared" si="62"/>
        <v>0</v>
      </c>
      <c r="R171" s="140">
        <f t="shared" ref="R171:R234" si="73">MIN(P171,Q171)+(361-$B171)/10^7</f>
        <v>2.3E-5</v>
      </c>
      <c r="S171" s="67">
        <f t="shared" si="63"/>
        <v>2.3E-5</v>
      </c>
      <c r="T171" s="67">
        <f t="shared" si="64"/>
        <v>2.3E-5</v>
      </c>
      <c r="U171" s="91">
        <f t="shared" si="55"/>
        <v>131</v>
      </c>
      <c r="V171" s="54">
        <f t="shared" si="65"/>
        <v>0</v>
      </c>
      <c r="W171" s="54">
        <f t="shared" si="66"/>
        <v>0</v>
      </c>
      <c r="X171" s="41">
        <f t="shared" ref="X171:X234" si="74">V171+W171+(361-$B171)/10^7</f>
        <v>2.3E-5</v>
      </c>
      <c r="Y171" s="40">
        <f>MAX($R$41:R159,R195:R566)</f>
        <v>3.6000000000000001E-5</v>
      </c>
      <c r="Z171" s="66">
        <f t="shared" si="69"/>
        <v>5.8999999999999998E-5</v>
      </c>
      <c r="AA171" s="35">
        <v>131</v>
      </c>
      <c r="AB171" s="41">
        <f t="shared" si="67"/>
        <v>0</v>
      </c>
      <c r="AC171" s="41">
        <f t="shared" si="68"/>
        <v>0</v>
      </c>
      <c r="AD171" s="41">
        <f t="shared" ref="AD171:AD234" si="75">AB171+AC171+(361-$B171)/10^7</f>
        <v>2.3E-5</v>
      </c>
      <c r="AE171" s="35">
        <v>131</v>
      </c>
      <c r="AF171" s="105" t="s">
        <v>51</v>
      </c>
      <c r="AG171" s="1"/>
      <c r="AH171" s="1"/>
      <c r="AI171" s="1"/>
      <c r="AJ171" s="1"/>
      <c r="AK171" s="1"/>
      <c r="AL171" s="1"/>
      <c r="AM171" s="1"/>
      <c r="AN171" s="1" t="s">
        <v>51</v>
      </c>
    </row>
    <row r="172" spans="1:40" hidden="1" x14ac:dyDescent="0.2">
      <c r="A172" s="306" t="s">
        <v>147</v>
      </c>
      <c r="B172" s="39">
        <f t="shared" si="56"/>
        <v>132</v>
      </c>
      <c r="C172" s="52">
        <f>Data_Inputs!E160</f>
        <v>36892</v>
      </c>
      <c r="D172" s="75" t="s">
        <v>9</v>
      </c>
      <c r="E172" s="52">
        <f>Data_Inputs!F160</f>
        <v>36922</v>
      </c>
      <c r="F172" s="54">
        <f>IF(Data_Inputs!G160="",0,Data_Inputs!G160)</f>
        <v>0</v>
      </c>
      <c r="G172" s="54">
        <f>IF(Data_Inputs!H160="",0,Data_Inputs!H160)</f>
        <v>0</v>
      </c>
      <c r="H172" s="54">
        <f t="shared" si="57"/>
        <v>0</v>
      </c>
      <c r="I172" s="67">
        <f t="shared" si="58"/>
        <v>0</v>
      </c>
      <c r="J172" s="65"/>
      <c r="K172" s="67">
        <f t="shared" si="59"/>
        <v>0</v>
      </c>
      <c r="L172" s="67">
        <f t="shared" si="60"/>
        <v>0</v>
      </c>
      <c r="M172" s="148">
        <f t="shared" si="70"/>
        <v>0</v>
      </c>
      <c r="N172" s="11">
        <f t="shared" si="71"/>
        <v>0</v>
      </c>
      <c r="O172" s="11">
        <f t="shared" si="72"/>
        <v>0</v>
      </c>
      <c r="P172" s="11">
        <f t="shared" si="61"/>
        <v>0</v>
      </c>
      <c r="Q172" s="11">
        <f t="shared" si="62"/>
        <v>0</v>
      </c>
      <c r="R172" s="140">
        <f t="shared" si="73"/>
        <v>2.2900000000000001E-5</v>
      </c>
      <c r="S172" s="67">
        <f t="shared" si="63"/>
        <v>2.2900000000000001E-5</v>
      </c>
      <c r="T172" s="67">
        <f t="shared" si="64"/>
        <v>2.2900000000000001E-5</v>
      </c>
      <c r="U172" s="91">
        <f t="shared" ref="U172:U235" si="76">B172</f>
        <v>132</v>
      </c>
      <c r="V172" s="54">
        <f t="shared" si="65"/>
        <v>0</v>
      </c>
      <c r="W172" s="54">
        <f t="shared" si="66"/>
        <v>0</v>
      </c>
      <c r="X172" s="41">
        <f t="shared" si="74"/>
        <v>2.2900000000000001E-5</v>
      </c>
      <c r="Y172" s="40">
        <f>MAX($R$41:R160,R196:R567)</f>
        <v>3.6000000000000001E-5</v>
      </c>
      <c r="Z172" s="66">
        <f t="shared" si="69"/>
        <v>5.8900000000000002E-5</v>
      </c>
      <c r="AA172" s="35">
        <v>132</v>
      </c>
      <c r="AB172" s="41">
        <f t="shared" si="67"/>
        <v>0</v>
      </c>
      <c r="AC172" s="41">
        <f t="shared" si="68"/>
        <v>0</v>
      </c>
      <c r="AD172" s="41">
        <f t="shared" si="75"/>
        <v>2.2900000000000001E-5</v>
      </c>
      <c r="AE172" s="35">
        <v>132</v>
      </c>
      <c r="AF172" s="105" t="s">
        <v>51</v>
      </c>
      <c r="AG172" s="1"/>
      <c r="AH172" s="1"/>
      <c r="AI172" s="1"/>
      <c r="AJ172" s="1"/>
      <c r="AK172" s="1"/>
      <c r="AL172" s="1"/>
      <c r="AM172" s="1"/>
      <c r="AN172" s="1" t="s">
        <v>51</v>
      </c>
    </row>
    <row r="173" spans="1:40" hidden="1" x14ac:dyDescent="0.2">
      <c r="A173" s="306" t="s">
        <v>147</v>
      </c>
      <c r="B173" s="39">
        <f t="shared" si="56"/>
        <v>133</v>
      </c>
      <c r="C173" s="52">
        <f>Data_Inputs!E161</f>
        <v>36861</v>
      </c>
      <c r="D173" s="75" t="s">
        <v>9</v>
      </c>
      <c r="E173" s="52">
        <f>Data_Inputs!F161</f>
        <v>36891</v>
      </c>
      <c r="F173" s="54">
        <f>IF(Data_Inputs!G161="",0,Data_Inputs!G161)</f>
        <v>0</v>
      </c>
      <c r="G173" s="54">
        <f>IF(Data_Inputs!H161="",0,Data_Inputs!H161)</f>
        <v>0</v>
      </c>
      <c r="H173" s="54">
        <f t="shared" si="57"/>
        <v>0</v>
      </c>
      <c r="I173" s="67">
        <f t="shared" si="58"/>
        <v>0</v>
      </c>
      <c r="J173" s="65"/>
      <c r="K173" s="67">
        <f t="shared" si="59"/>
        <v>0</v>
      </c>
      <c r="L173" s="67">
        <f t="shared" si="60"/>
        <v>0</v>
      </c>
      <c r="M173" s="148">
        <f t="shared" si="70"/>
        <v>0</v>
      </c>
      <c r="N173" s="11">
        <f t="shared" si="71"/>
        <v>0</v>
      </c>
      <c r="O173" s="11">
        <f t="shared" si="72"/>
        <v>0</v>
      </c>
      <c r="P173" s="11">
        <f t="shared" si="61"/>
        <v>0</v>
      </c>
      <c r="Q173" s="11">
        <f t="shared" si="62"/>
        <v>0</v>
      </c>
      <c r="R173" s="140">
        <f t="shared" si="73"/>
        <v>2.2799999999999999E-5</v>
      </c>
      <c r="S173" s="67">
        <f t="shared" si="63"/>
        <v>2.2799999999999999E-5</v>
      </c>
      <c r="T173" s="67">
        <f t="shared" si="64"/>
        <v>2.2799999999999999E-5</v>
      </c>
      <c r="U173" s="91">
        <f t="shared" si="76"/>
        <v>133</v>
      </c>
      <c r="V173" s="54">
        <f t="shared" si="65"/>
        <v>0</v>
      </c>
      <c r="W173" s="54">
        <f t="shared" si="66"/>
        <v>0</v>
      </c>
      <c r="X173" s="41">
        <f t="shared" si="74"/>
        <v>2.2799999999999999E-5</v>
      </c>
      <c r="Y173" s="40">
        <f>MAX($R$41:R161,R197:R568)</f>
        <v>3.6000000000000001E-5</v>
      </c>
      <c r="Z173" s="66">
        <f t="shared" si="69"/>
        <v>5.8799999999999999E-5</v>
      </c>
      <c r="AA173" s="35">
        <v>133</v>
      </c>
      <c r="AB173" s="41">
        <f t="shared" si="67"/>
        <v>0</v>
      </c>
      <c r="AC173" s="41">
        <f t="shared" si="68"/>
        <v>0</v>
      </c>
      <c r="AD173" s="41">
        <f t="shared" si="75"/>
        <v>2.2799999999999999E-5</v>
      </c>
      <c r="AE173" s="35">
        <v>133</v>
      </c>
      <c r="AF173" s="105" t="s">
        <v>51</v>
      </c>
      <c r="AG173" s="1"/>
      <c r="AH173" s="1"/>
      <c r="AI173" s="1"/>
      <c r="AJ173" s="1"/>
      <c r="AK173" s="1"/>
      <c r="AL173" s="1"/>
      <c r="AM173" s="1"/>
      <c r="AN173" s="1" t="s">
        <v>51</v>
      </c>
    </row>
    <row r="174" spans="1:40" hidden="1" x14ac:dyDescent="0.2">
      <c r="A174" s="306" t="s">
        <v>147</v>
      </c>
      <c r="B174" s="39">
        <f t="shared" si="56"/>
        <v>134</v>
      </c>
      <c r="C174" s="52">
        <f>Data_Inputs!E162</f>
        <v>36831</v>
      </c>
      <c r="D174" s="75" t="s">
        <v>9</v>
      </c>
      <c r="E174" s="52">
        <f>Data_Inputs!F162</f>
        <v>36860</v>
      </c>
      <c r="F174" s="54">
        <f>IF(Data_Inputs!G162="",0,Data_Inputs!G162)</f>
        <v>0</v>
      </c>
      <c r="G174" s="54">
        <f>IF(Data_Inputs!H162="",0,Data_Inputs!H162)</f>
        <v>0</v>
      </c>
      <c r="H174" s="54">
        <f t="shared" si="57"/>
        <v>0</v>
      </c>
      <c r="I174" s="67">
        <f t="shared" si="58"/>
        <v>0</v>
      </c>
      <c r="J174" s="65"/>
      <c r="K174" s="67">
        <f t="shared" si="59"/>
        <v>0</v>
      </c>
      <c r="L174" s="67">
        <f t="shared" si="60"/>
        <v>0</v>
      </c>
      <c r="M174" s="148">
        <f t="shared" si="70"/>
        <v>0</v>
      </c>
      <c r="N174" s="11">
        <f t="shared" si="71"/>
        <v>0</v>
      </c>
      <c r="O174" s="11">
        <f t="shared" si="72"/>
        <v>0</v>
      </c>
      <c r="P174" s="11">
        <f t="shared" si="61"/>
        <v>0</v>
      </c>
      <c r="Q174" s="11">
        <f t="shared" si="62"/>
        <v>0</v>
      </c>
      <c r="R174" s="140">
        <f t="shared" si="73"/>
        <v>2.27E-5</v>
      </c>
      <c r="S174" s="67">
        <f t="shared" si="63"/>
        <v>2.27E-5</v>
      </c>
      <c r="T174" s="67">
        <f t="shared" si="64"/>
        <v>2.27E-5</v>
      </c>
      <c r="U174" s="91">
        <f t="shared" si="76"/>
        <v>134</v>
      </c>
      <c r="V174" s="54">
        <f t="shared" si="65"/>
        <v>0</v>
      </c>
      <c r="W174" s="54">
        <f t="shared" si="66"/>
        <v>0</v>
      </c>
      <c r="X174" s="41">
        <f t="shared" si="74"/>
        <v>2.27E-5</v>
      </c>
      <c r="Y174" s="40">
        <f>MAX($R$41:R162,R198:R569)</f>
        <v>3.6000000000000001E-5</v>
      </c>
      <c r="Z174" s="66">
        <f t="shared" si="69"/>
        <v>5.8700000000000004E-5</v>
      </c>
      <c r="AA174" s="35">
        <v>134</v>
      </c>
      <c r="AB174" s="41">
        <f t="shared" si="67"/>
        <v>0</v>
      </c>
      <c r="AC174" s="41">
        <f t="shared" si="68"/>
        <v>0</v>
      </c>
      <c r="AD174" s="41">
        <f t="shared" si="75"/>
        <v>2.27E-5</v>
      </c>
      <c r="AE174" s="35">
        <v>134</v>
      </c>
      <c r="AF174" s="105" t="s">
        <v>51</v>
      </c>
      <c r="AG174" s="1"/>
      <c r="AH174" s="1"/>
      <c r="AI174" s="1"/>
      <c r="AJ174" s="1"/>
      <c r="AK174" s="1"/>
      <c r="AL174" s="1"/>
      <c r="AM174" s="1"/>
      <c r="AN174" s="1" t="s">
        <v>51</v>
      </c>
    </row>
    <row r="175" spans="1:40" hidden="1" x14ac:dyDescent="0.2">
      <c r="A175" s="306" t="s">
        <v>147</v>
      </c>
      <c r="B175" s="39">
        <f t="shared" si="56"/>
        <v>135</v>
      </c>
      <c r="C175" s="52">
        <f>Data_Inputs!E163</f>
        <v>36800</v>
      </c>
      <c r="D175" s="75" t="s">
        <v>9</v>
      </c>
      <c r="E175" s="52">
        <f>Data_Inputs!F163</f>
        <v>36830</v>
      </c>
      <c r="F175" s="54">
        <f>IF(Data_Inputs!G163="",0,Data_Inputs!G163)</f>
        <v>0</v>
      </c>
      <c r="G175" s="54">
        <f>IF(Data_Inputs!H163="",0,Data_Inputs!H163)</f>
        <v>0</v>
      </c>
      <c r="H175" s="54">
        <f t="shared" si="57"/>
        <v>0</v>
      </c>
      <c r="I175" s="67">
        <f t="shared" si="58"/>
        <v>0</v>
      </c>
      <c r="J175" s="65"/>
      <c r="K175" s="67">
        <f t="shared" si="59"/>
        <v>0</v>
      </c>
      <c r="L175" s="67">
        <f t="shared" si="60"/>
        <v>0</v>
      </c>
      <c r="M175" s="148">
        <f t="shared" si="70"/>
        <v>0</v>
      </c>
      <c r="N175" s="11">
        <f t="shared" si="71"/>
        <v>0</v>
      </c>
      <c r="O175" s="11">
        <f t="shared" si="72"/>
        <v>0</v>
      </c>
      <c r="P175" s="11">
        <f t="shared" si="61"/>
        <v>0</v>
      </c>
      <c r="Q175" s="11">
        <f t="shared" si="62"/>
        <v>0</v>
      </c>
      <c r="R175" s="140">
        <f t="shared" si="73"/>
        <v>2.26E-5</v>
      </c>
      <c r="S175" s="67">
        <f t="shared" si="63"/>
        <v>2.26E-5</v>
      </c>
      <c r="T175" s="67">
        <f t="shared" si="64"/>
        <v>2.26E-5</v>
      </c>
      <c r="U175" s="91">
        <f t="shared" si="76"/>
        <v>135</v>
      </c>
      <c r="V175" s="54">
        <f t="shared" si="65"/>
        <v>0</v>
      </c>
      <c r="W175" s="54">
        <f t="shared" si="66"/>
        <v>0</v>
      </c>
      <c r="X175" s="41">
        <f t="shared" si="74"/>
        <v>2.26E-5</v>
      </c>
      <c r="Y175" s="40">
        <f>MAX($R$41:R163,R199:R570)</f>
        <v>3.6000000000000001E-5</v>
      </c>
      <c r="Z175" s="66">
        <f t="shared" si="69"/>
        <v>5.8600000000000001E-5</v>
      </c>
      <c r="AA175" s="35">
        <v>135</v>
      </c>
      <c r="AB175" s="41">
        <f t="shared" si="67"/>
        <v>0</v>
      </c>
      <c r="AC175" s="41">
        <f t="shared" si="68"/>
        <v>0</v>
      </c>
      <c r="AD175" s="41">
        <f t="shared" si="75"/>
        <v>2.26E-5</v>
      </c>
      <c r="AE175" s="35">
        <v>135</v>
      </c>
      <c r="AF175" s="105" t="s">
        <v>51</v>
      </c>
      <c r="AG175" s="1"/>
      <c r="AH175" s="1"/>
      <c r="AI175" s="1"/>
      <c r="AJ175" s="1"/>
      <c r="AK175" s="1"/>
      <c r="AL175" s="1"/>
      <c r="AM175" s="1"/>
      <c r="AN175" s="1" t="s">
        <v>51</v>
      </c>
    </row>
    <row r="176" spans="1:40" hidden="1" x14ac:dyDescent="0.2">
      <c r="A176" s="306" t="s">
        <v>147</v>
      </c>
      <c r="B176" s="39">
        <f t="shared" si="56"/>
        <v>136</v>
      </c>
      <c r="C176" s="52">
        <f>Data_Inputs!E164</f>
        <v>36770</v>
      </c>
      <c r="D176" s="75" t="s">
        <v>9</v>
      </c>
      <c r="E176" s="52">
        <f>Data_Inputs!F164</f>
        <v>36799</v>
      </c>
      <c r="F176" s="54">
        <f>IF(Data_Inputs!G164="",0,Data_Inputs!G164)</f>
        <v>0</v>
      </c>
      <c r="G176" s="54">
        <f>IF(Data_Inputs!H164="",0,Data_Inputs!H164)</f>
        <v>0</v>
      </c>
      <c r="H176" s="54">
        <f t="shared" si="57"/>
        <v>0</v>
      </c>
      <c r="I176" s="67">
        <f t="shared" si="58"/>
        <v>0</v>
      </c>
      <c r="J176" s="65"/>
      <c r="K176" s="67">
        <f t="shared" si="59"/>
        <v>0</v>
      </c>
      <c r="L176" s="67">
        <f t="shared" si="60"/>
        <v>0</v>
      </c>
      <c r="M176" s="148">
        <f t="shared" si="70"/>
        <v>0</v>
      </c>
      <c r="N176" s="11">
        <f t="shared" si="71"/>
        <v>0</v>
      </c>
      <c r="O176" s="11">
        <f t="shared" si="72"/>
        <v>0</v>
      </c>
      <c r="P176" s="11">
        <f t="shared" si="61"/>
        <v>0</v>
      </c>
      <c r="Q176" s="11">
        <f t="shared" si="62"/>
        <v>0</v>
      </c>
      <c r="R176" s="140">
        <f t="shared" si="73"/>
        <v>2.2500000000000001E-5</v>
      </c>
      <c r="S176" s="67">
        <f t="shared" si="63"/>
        <v>2.2500000000000001E-5</v>
      </c>
      <c r="T176" s="67">
        <f t="shared" si="64"/>
        <v>2.2500000000000001E-5</v>
      </c>
      <c r="U176" s="91">
        <f t="shared" si="76"/>
        <v>136</v>
      </c>
      <c r="V176" s="54">
        <f t="shared" si="65"/>
        <v>0</v>
      </c>
      <c r="W176" s="54">
        <f t="shared" si="66"/>
        <v>0</v>
      </c>
      <c r="X176" s="41">
        <f t="shared" si="74"/>
        <v>2.2500000000000001E-5</v>
      </c>
      <c r="Y176" s="40">
        <f>MAX($R$41:R164,R200:R571)</f>
        <v>3.6000000000000001E-5</v>
      </c>
      <c r="Z176" s="66">
        <f t="shared" si="69"/>
        <v>5.8499999999999999E-5</v>
      </c>
      <c r="AA176" s="35">
        <v>136</v>
      </c>
      <c r="AB176" s="41">
        <f t="shared" si="67"/>
        <v>0</v>
      </c>
      <c r="AC176" s="41">
        <f t="shared" si="68"/>
        <v>0</v>
      </c>
      <c r="AD176" s="41">
        <f t="shared" si="75"/>
        <v>2.2500000000000001E-5</v>
      </c>
      <c r="AE176" s="35">
        <v>136</v>
      </c>
      <c r="AF176" s="105" t="s">
        <v>51</v>
      </c>
      <c r="AG176" s="1"/>
      <c r="AH176" s="1"/>
      <c r="AI176" s="1"/>
      <c r="AJ176" s="1"/>
      <c r="AK176" s="1"/>
      <c r="AL176" s="1"/>
      <c r="AM176" s="1"/>
      <c r="AN176" s="1" t="s">
        <v>51</v>
      </c>
    </row>
    <row r="177" spans="1:40" hidden="1" x14ac:dyDescent="0.2">
      <c r="A177" s="306" t="s">
        <v>147</v>
      </c>
      <c r="B177" s="39">
        <f t="shared" si="56"/>
        <v>137</v>
      </c>
      <c r="C177" s="52">
        <f>Data_Inputs!E165</f>
        <v>36739</v>
      </c>
      <c r="D177" s="75" t="s">
        <v>9</v>
      </c>
      <c r="E177" s="52">
        <f>Data_Inputs!F165</f>
        <v>36769</v>
      </c>
      <c r="F177" s="54">
        <f>IF(Data_Inputs!G165="",0,Data_Inputs!G165)</f>
        <v>0</v>
      </c>
      <c r="G177" s="54">
        <f>IF(Data_Inputs!H165="",0,Data_Inputs!H165)</f>
        <v>0</v>
      </c>
      <c r="H177" s="54">
        <f t="shared" si="57"/>
        <v>0</v>
      </c>
      <c r="I177" s="67">
        <f t="shared" si="58"/>
        <v>0</v>
      </c>
      <c r="J177" s="65"/>
      <c r="K177" s="67">
        <f t="shared" si="59"/>
        <v>0</v>
      </c>
      <c r="L177" s="67">
        <f t="shared" si="60"/>
        <v>0</v>
      </c>
      <c r="M177" s="148">
        <f t="shared" si="70"/>
        <v>0</v>
      </c>
      <c r="N177" s="11">
        <f t="shared" si="71"/>
        <v>0</v>
      </c>
      <c r="O177" s="11">
        <f t="shared" si="72"/>
        <v>0</v>
      </c>
      <c r="P177" s="11">
        <f t="shared" si="61"/>
        <v>0</v>
      </c>
      <c r="Q177" s="11">
        <f t="shared" si="62"/>
        <v>0</v>
      </c>
      <c r="R177" s="140">
        <f t="shared" si="73"/>
        <v>2.2399999999999999E-5</v>
      </c>
      <c r="S177" s="67">
        <f t="shared" si="63"/>
        <v>2.2399999999999999E-5</v>
      </c>
      <c r="T177" s="67">
        <f t="shared" si="64"/>
        <v>2.2399999999999999E-5</v>
      </c>
      <c r="U177" s="91">
        <f t="shared" si="76"/>
        <v>137</v>
      </c>
      <c r="V177" s="54">
        <f t="shared" si="65"/>
        <v>0</v>
      </c>
      <c r="W177" s="54">
        <f t="shared" si="66"/>
        <v>0</v>
      </c>
      <c r="X177" s="41">
        <f t="shared" si="74"/>
        <v>2.2399999999999999E-5</v>
      </c>
      <c r="Y177" s="40">
        <f>MAX($R$41:R165,R201:R572)</f>
        <v>3.6000000000000001E-5</v>
      </c>
      <c r="Z177" s="66">
        <f t="shared" si="69"/>
        <v>5.8399999999999997E-5</v>
      </c>
      <c r="AA177" s="35">
        <v>137</v>
      </c>
      <c r="AB177" s="41">
        <f t="shared" si="67"/>
        <v>0</v>
      </c>
      <c r="AC177" s="41">
        <f t="shared" si="68"/>
        <v>0</v>
      </c>
      <c r="AD177" s="41">
        <f t="shared" si="75"/>
        <v>2.2399999999999999E-5</v>
      </c>
      <c r="AE177" s="35">
        <v>137</v>
      </c>
      <c r="AF177" s="105" t="s">
        <v>51</v>
      </c>
      <c r="AG177" s="1"/>
      <c r="AH177" s="1"/>
      <c r="AI177" s="1"/>
      <c r="AJ177" s="1"/>
      <c r="AK177" s="1"/>
      <c r="AL177" s="1"/>
      <c r="AM177" s="1"/>
      <c r="AN177" s="1" t="s">
        <v>51</v>
      </c>
    </row>
    <row r="178" spans="1:40" hidden="1" x14ac:dyDescent="0.2">
      <c r="A178" s="306" t="s">
        <v>147</v>
      </c>
      <c r="B178" s="39">
        <f t="shared" si="56"/>
        <v>138</v>
      </c>
      <c r="C178" s="52">
        <f>Data_Inputs!E166</f>
        <v>36708</v>
      </c>
      <c r="D178" s="75" t="s">
        <v>9</v>
      </c>
      <c r="E178" s="52">
        <f>Data_Inputs!F166</f>
        <v>36738</v>
      </c>
      <c r="F178" s="54">
        <f>IF(Data_Inputs!G166="",0,Data_Inputs!G166)</f>
        <v>0</v>
      </c>
      <c r="G178" s="54">
        <f>IF(Data_Inputs!H166="",0,Data_Inputs!H166)</f>
        <v>0</v>
      </c>
      <c r="H178" s="54">
        <f t="shared" si="57"/>
        <v>0</v>
      </c>
      <c r="I178" s="67">
        <f t="shared" si="58"/>
        <v>0</v>
      </c>
      <c r="J178" s="65"/>
      <c r="K178" s="67">
        <f t="shared" si="59"/>
        <v>0</v>
      </c>
      <c r="L178" s="67">
        <f t="shared" si="60"/>
        <v>0</v>
      </c>
      <c r="M178" s="148">
        <f t="shared" si="70"/>
        <v>0</v>
      </c>
      <c r="N178" s="11">
        <f t="shared" si="71"/>
        <v>0</v>
      </c>
      <c r="O178" s="11">
        <f t="shared" si="72"/>
        <v>0</v>
      </c>
      <c r="P178" s="11">
        <f t="shared" si="61"/>
        <v>0</v>
      </c>
      <c r="Q178" s="11">
        <f t="shared" si="62"/>
        <v>0</v>
      </c>
      <c r="R178" s="140">
        <f t="shared" si="73"/>
        <v>2.23E-5</v>
      </c>
      <c r="S178" s="67">
        <f t="shared" si="63"/>
        <v>2.23E-5</v>
      </c>
      <c r="T178" s="67">
        <f t="shared" si="64"/>
        <v>2.23E-5</v>
      </c>
      <c r="U178" s="91">
        <f t="shared" si="76"/>
        <v>138</v>
      </c>
      <c r="V178" s="54">
        <f t="shared" si="65"/>
        <v>0</v>
      </c>
      <c r="W178" s="54">
        <f t="shared" si="66"/>
        <v>0</v>
      </c>
      <c r="X178" s="41">
        <f t="shared" si="74"/>
        <v>2.23E-5</v>
      </c>
      <c r="Y178" s="40">
        <f>MAX($R$41:R166,R202:R573)</f>
        <v>3.6000000000000001E-5</v>
      </c>
      <c r="Z178" s="66">
        <f t="shared" si="69"/>
        <v>5.8300000000000001E-5</v>
      </c>
      <c r="AA178" s="35">
        <v>138</v>
      </c>
      <c r="AB178" s="41">
        <f t="shared" si="67"/>
        <v>0</v>
      </c>
      <c r="AC178" s="41">
        <f t="shared" si="68"/>
        <v>0</v>
      </c>
      <c r="AD178" s="41">
        <f t="shared" si="75"/>
        <v>2.23E-5</v>
      </c>
      <c r="AE178" s="35">
        <v>138</v>
      </c>
      <c r="AF178" s="105" t="s">
        <v>51</v>
      </c>
      <c r="AG178" s="1"/>
      <c r="AH178" s="1"/>
      <c r="AI178" s="1"/>
      <c r="AJ178" s="1"/>
      <c r="AK178" s="1"/>
      <c r="AL178" s="1"/>
      <c r="AM178" s="1"/>
      <c r="AN178" s="1" t="s">
        <v>51</v>
      </c>
    </row>
    <row r="179" spans="1:40" hidden="1" x14ac:dyDescent="0.2">
      <c r="A179" s="306" t="s">
        <v>147</v>
      </c>
      <c r="B179" s="39">
        <f t="shared" si="56"/>
        <v>139</v>
      </c>
      <c r="C179" s="52">
        <f>Data_Inputs!E167</f>
        <v>36678</v>
      </c>
      <c r="D179" s="75" t="s">
        <v>9</v>
      </c>
      <c r="E179" s="52">
        <f>Data_Inputs!F167</f>
        <v>36707</v>
      </c>
      <c r="F179" s="54">
        <f>IF(Data_Inputs!G167="",0,Data_Inputs!G167)</f>
        <v>0</v>
      </c>
      <c r="G179" s="54">
        <f>IF(Data_Inputs!H167="",0,Data_Inputs!H167)</f>
        <v>0</v>
      </c>
      <c r="H179" s="54">
        <f t="shared" si="57"/>
        <v>0</v>
      </c>
      <c r="I179" s="67">
        <f t="shared" si="58"/>
        <v>0</v>
      </c>
      <c r="J179" s="65"/>
      <c r="K179" s="67">
        <f t="shared" si="59"/>
        <v>0</v>
      </c>
      <c r="L179" s="67">
        <f t="shared" si="60"/>
        <v>0</v>
      </c>
      <c r="M179" s="148">
        <f t="shared" si="70"/>
        <v>0</v>
      </c>
      <c r="N179" s="11">
        <f t="shared" si="71"/>
        <v>0</v>
      </c>
      <c r="O179" s="11">
        <f t="shared" si="72"/>
        <v>0</v>
      </c>
      <c r="P179" s="11">
        <f t="shared" si="61"/>
        <v>0</v>
      </c>
      <c r="Q179" s="11">
        <f t="shared" si="62"/>
        <v>0</v>
      </c>
      <c r="R179" s="140">
        <f t="shared" si="73"/>
        <v>2.2200000000000001E-5</v>
      </c>
      <c r="S179" s="67">
        <f t="shared" si="63"/>
        <v>2.2200000000000001E-5</v>
      </c>
      <c r="T179" s="67">
        <f t="shared" si="64"/>
        <v>2.2200000000000001E-5</v>
      </c>
      <c r="U179" s="91">
        <f t="shared" si="76"/>
        <v>139</v>
      </c>
      <c r="V179" s="54">
        <f t="shared" si="65"/>
        <v>0</v>
      </c>
      <c r="W179" s="54">
        <f t="shared" si="66"/>
        <v>0</v>
      </c>
      <c r="X179" s="41">
        <f t="shared" si="74"/>
        <v>2.2200000000000001E-5</v>
      </c>
      <c r="Y179" s="40">
        <f>MAX($R$41:R167,R203:R574)</f>
        <v>3.6000000000000001E-5</v>
      </c>
      <c r="Z179" s="66">
        <f t="shared" si="69"/>
        <v>5.8200000000000005E-5</v>
      </c>
      <c r="AA179" s="35">
        <v>139</v>
      </c>
      <c r="AB179" s="41">
        <f t="shared" si="67"/>
        <v>0</v>
      </c>
      <c r="AC179" s="41">
        <f t="shared" si="68"/>
        <v>0</v>
      </c>
      <c r="AD179" s="41">
        <f t="shared" si="75"/>
        <v>2.2200000000000001E-5</v>
      </c>
      <c r="AE179" s="35">
        <v>139</v>
      </c>
      <c r="AF179" s="105" t="s">
        <v>51</v>
      </c>
      <c r="AG179" s="1"/>
      <c r="AH179" s="1"/>
      <c r="AI179" s="1"/>
      <c r="AJ179" s="1"/>
      <c r="AK179" s="1"/>
      <c r="AL179" s="1"/>
      <c r="AM179" s="1"/>
      <c r="AN179" s="1" t="s">
        <v>51</v>
      </c>
    </row>
    <row r="180" spans="1:40" hidden="1" x14ac:dyDescent="0.2">
      <c r="A180" s="306" t="s">
        <v>147</v>
      </c>
      <c r="B180" s="39">
        <f t="shared" si="56"/>
        <v>140</v>
      </c>
      <c r="C180" s="52">
        <f>Data_Inputs!E168</f>
        <v>36647</v>
      </c>
      <c r="D180" s="75" t="s">
        <v>9</v>
      </c>
      <c r="E180" s="52">
        <f>Data_Inputs!F168</f>
        <v>36677</v>
      </c>
      <c r="F180" s="54">
        <f>IF(Data_Inputs!G168="",0,Data_Inputs!G168)</f>
        <v>0</v>
      </c>
      <c r="G180" s="54">
        <f>IF(Data_Inputs!H168="",0,Data_Inputs!H168)</f>
        <v>0</v>
      </c>
      <c r="H180" s="54">
        <f t="shared" si="57"/>
        <v>0</v>
      </c>
      <c r="I180" s="67">
        <f t="shared" si="58"/>
        <v>0</v>
      </c>
      <c r="J180" s="65"/>
      <c r="K180" s="67">
        <f t="shared" si="59"/>
        <v>0</v>
      </c>
      <c r="L180" s="67">
        <f t="shared" si="60"/>
        <v>0</v>
      </c>
      <c r="M180" s="148">
        <f t="shared" si="70"/>
        <v>0</v>
      </c>
      <c r="N180" s="11">
        <f t="shared" si="71"/>
        <v>0</v>
      </c>
      <c r="O180" s="11">
        <f t="shared" si="72"/>
        <v>0</v>
      </c>
      <c r="P180" s="11">
        <f t="shared" si="61"/>
        <v>0</v>
      </c>
      <c r="Q180" s="11">
        <f t="shared" si="62"/>
        <v>0</v>
      </c>
      <c r="R180" s="140">
        <f t="shared" si="73"/>
        <v>2.2099999999999998E-5</v>
      </c>
      <c r="S180" s="67">
        <f t="shared" si="63"/>
        <v>2.2099999999999998E-5</v>
      </c>
      <c r="T180" s="67">
        <f t="shared" si="64"/>
        <v>2.2099999999999998E-5</v>
      </c>
      <c r="U180" s="91">
        <f t="shared" si="76"/>
        <v>140</v>
      </c>
      <c r="V180" s="54">
        <f t="shared" si="65"/>
        <v>0</v>
      </c>
      <c r="W180" s="54">
        <f t="shared" si="66"/>
        <v>0</v>
      </c>
      <c r="X180" s="41">
        <f t="shared" si="74"/>
        <v>2.2099999999999998E-5</v>
      </c>
      <c r="Y180" s="40">
        <f>MAX($R$41:R168,R204:R575)</f>
        <v>3.6000000000000001E-5</v>
      </c>
      <c r="Z180" s="66">
        <f t="shared" si="69"/>
        <v>5.8100000000000003E-5</v>
      </c>
      <c r="AA180" s="35">
        <v>140</v>
      </c>
      <c r="AB180" s="41">
        <f t="shared" si="67"/>
        <v>0</v>
      </c>
      <c r="AC180" s="41">
        <f t="shared" si="68"/>
        <v>0</v>
      </c>
      <c r="AD180" s="41">
        <f t="shared" si="75"/>
        <v>2.2099999999999998E-5</v>
      </c>
      <c r="AE180" s="35">
        <v>140</v>
      </c>
      <c r="AF180" s="105" t="s">
        <v>51</v>
      </c>
      <c r="AG180" s="1"/>
      <c r="AH180" s="1"/>
      <c r="AI180" s="1"/>
      <c r="AJ180" s="1"/>
      <c r="AK180" s="1"/>
      <c r="AL180" s="1"/>
      <c r="AM180" s="1"/>
      <c r="AN180" s="1" t="s">
        <v>51</v>
      </c>
    </row>
    <row r="181" spans="1:40" hidden="1" x14ac:dyDescent="0.2">
      <c r="A181" s="306" t="s">
        <v>147</v>
      </c>
      <c r="B181" s="39">
        <f t="shared" si="56"/>
        <v>141</v>
      </c>
      <c r="C181" s="52">
        <f>Data_Inputs!E169</f>
        <v>36617</v>
      </c>
      <c r="D181" s="75" t="s">
        <v>9</v>
      </c>
      <c r="E181" s="52">
        <f>Data_Inputs!F169</f>
        <v>36646</v>
      </c>
      <c r="F181" s="54">
        <f>IF(Data_Inputs!G169="",0,Data_Inputs!G169)</f>
        <v>0</v>
      </c>
      <c r="G181" s="54">
        <f>IF(Data_Inputs!H169="",0,Data_Inputs!H169)</f>
        <v>0</v>
      </c>
      <c r="H181" s="54">
        <f t="shared" si="57"/>
        <v>0</v>
      </c>
      <c r="I181" s="67">
        <f t="shared" si="58"/>
        <v>0</v>
      </c>
      <c r="J181" s="65"/>
      <c r="K181" s="67">
        <f t="shared" si="59"/>
        <v>0</v>
      </c>
      <c r="L181" s="67">
        <f t="shared" si="60"/>
        <v>0</v>
      </c>
      <c r="M181" s="148">
        <f t="shared" si="70"/>
        <v>0</v>
      </c>
      <c r="N181" s="11">
        <f t="shared" si="71"/>
        <v>0</v>
      </c>
      <c r="O181" s="11">
        <f t="shared" si="72"/>
        <v>0</v>
      </c>
      <c r="P181" s="11">
        <f t="shared" si="61"/>
        <v>0</v>
      </c>
      <c r="Q181" s="11">
        <f t="shared" si="62"/>
        <v>0</v>
      </c>
      <c r="R181" s="140">
        <f t="shared" si="73"/>
        <v>2.1999999999999999E-5</v>
      </c>
      <c r="S181" s="67">
        <f t="shared" si="63"/>
        <v>2.1999999999999999E-5</v>
      </c>
      <c r="T181" s="67">
        <f t="shared" si="64"/>
        <v>2.1999999999999999E-5</v>
      </c>
      <c r="U181" s="91">
        <f t="shared" si="76"/>
        <v>141</v>
      </c>
      <c r="V181" s="54">
        <f t="shared" si="65"/>
        <v>0</v>
      </c>
      <c r="W181" s="54">
        <f t="shared" si="66"/>
        <v>0</v>
      </c>
      <c r="X181" s="41">
        <f t="shared" si="74"/>
        <v>2.1999999999999999E-5</v>
      </c>
      <c r="Y181" s="40">
        <f>MAX($R$41:R169,R205:R576)</f>
        <v>3.6000000000000001E-5</v>
      </c>
      <c r="Z181" s="66">
        <f t="shared" si="69"/>
        <v>5.8E-5</v>
      </c>
      <c r="AA181" s="35">
        <v>141</v>
      </c>
      <c r="AB181" s="41">
        <f t="shared" si="67"/>
        <v>0</v>
      </c>
      <c r="AC181" s="41">
        <f t="shared" si="68"/>
        <v>0</v>
      </c>
      <c r="AD181" s="41">
        <f t="shared" si="75"/>
        <v>2.1999999999999999E-5</v>
      </c>
      <c r="AE181" s="35">
        <v>141</v>
      </c>
      <c r="AF181" s="105" t="s">
        <v>51</v>
      </c>
      <c r="AG181" s="1"/>
      <c r="AH181" s="1"/>
      <c r="AI181" s="1"/>
      <c r="AJ181" s="1"/>
      <c r="AK181" s="1"/>
      <c r="AL181" s="1"/>
      <c r="AM181" s="1"/>
      <c r="AN181" s="1" t="s">
        <v>51</v>
      </c>
    </row>
    <row r="182" spans="1:40" hidden="1" x14ac:dyDescent="0.2">
      <c r="A182" s="306" t="s">
        <v>147</v>
      </c>
      <c r="B182" s="39">
        <f t="shared" si="56"/>
        <v>142</v>
      </c>
      <c r="C182" s="52">
        <f>Data_Inputs!E170</f>
        <v>36586</v>
      </c>
      <c r="D182" s="75" t="s">
        <v>9</v>
      </c>
      <c r="E182" s="52">
        <f>Data_Inputs!F170</f>
        <v>36616</v>
      </c>
      <c r="F182" s="54">
        <f>IF(Data_Inputs!G170="",0,Data_Inputs!G170)</f>
        <v>0</v>
      </c>
      <c r="G182" s="54">
        <f>IF(Data_Inputs!H170="",0,Data_Inputs!H170)</f>
        <v>0</v>
      </c>
      <c r="H182" s="54">
        <f t="shared" si="57"/>
        <v>0</v>
      </c>
      <c r="I182" s="67">
        <f t="shared" si="58"/>
        <v>0</v>
      </c>
      <c r="J182" s="65"/>
      <c r="K182" s="67">
        <f t="shared" si="59"/>
        <v>0</v>
      </c>
      <c r="L182" s="67">
        <f t="shared" si="60"/>
        <v>0</v>
      </c>
      <c r="M182" s="148">
        <f t="shared" si="70"/>
        <v>0</v>
      </c>
      <c r="N182" s="11">
        <f t="shared" si="71"/>
        <v>0</v>
      </c>
      <c r="O182" s="11">
        <f t="shared" si="72"/>
        <v>0</v>
      </c>
      <c r="P182" s="11">
        <f t="shared" si="61"/>
        <v>0</v>
      </c>
      <c r="Q182" s="11">
        <f t="shared" si="62"/>
        <v>0</v>
      </c>
      <c r="R182" s="140">
        <f t="shared" si="73"/>
        <v>2.19E-5</v>
      </c>
      <c r="S182" s="67">
        <f t="shared" si="63"/>
        <v>2.19E-5</v>
      </c>
      <c r="T182" s="67">
        <f t="shared" si="64"/>
        <v>2.19E-5</v>
      </c>
      <c r="U182" s="91">
        <f t="shared" si="76"/>
        <v>142</v>
      </c>
      <c r="V182" s="54">
        <f t="shared" si="65"/>
        <v>0</v>
      </c>
      <c r="W182" s="54">
        <f t="shared" si="66"/>
        <v>0</v>
      </c>
      <c r="X182" s="41">
        <f t="shared" si="74"/>
        <v>2.19E-5</v>
      </c>
      <c r="Y182" s="40">
        <f>MAX($R$41:R170,R206:R577)</f>
        <v>3.6000000000000001E-5</v>
      </c>
      <c r="Z182" s="66">
        <f t="shared" si="69"/>
        <v>5.7899999999999998E-5</v>
      </c>
      <c r="AA182" s="35">
        <v>142</v>
      </c>
      <c r="AB182" s="41">
        <f t="shared" si="67"/>
        <v>0</v>
      </c>
      <c r="AC182" s="41">
        <f t="shared" si="68"/>
        <v>0</v>
      </c>
      <c r="AD182" s="41">
        <f t="shared" si="75"/>
        <v>2.19E-5</v>
      </c>
      <c r="AE182" s="35">
        <v>142</v>
      </c>
      <c r="AF182" s="105" t="s">
        <v>51</v>
      </c>
      <c r="AG182" s="1"/>
      <c r="AH182" s="1"/>
      <c r="AI182" s="1"/>
      <c r="AJ182" s="1"/>
      <c r="AK182" s="1"/>
      <c r="AL182" s="1"/>
      <c r="AM182" s="1"/>
      <c r="AN182" s="1" t="s">
        <v>51</v>
      </c>
    </row>
    <row r="183" spans="1:40" hidden="1" x14ac:dyDescent="0.2">
      <c r="A183" s="306" t="s">
        <v>147</v>
      </c>
      <c r="B183" s="39">
        <f t="shared" si="56"/>
        <v>143</v>
      </c>
      <c r="C183" s="52">
        <f>Data_Inputs!E171</f>
        <v>36557</v>
      </c>
      <c r="D183" s="75" t="s">
        <v>9</v>
      </c>
      <c r="E183" s="52">
        <f>Data_Inputs!F171</f>
        <v>36585</v>
      </c>
      <c r="F183" s="54">
        <f>IF(Data_Inputs!G171="",0,Data_Inputs!G171)</f>
        <v>0</v>
      </c>
      <c r="G183" s="54">
        <f>IF(Data_Inputs!H171="",0,Data_Inputs!H171)</f>
        <v>0</v>
      </c>
      <c r="H183" s="54">
        <f t="shared" si="57"/>
        <v>0</v>
      </c>
      <c r="I183" s="67">
        <f t="shared" si="58"/>
        <v>0</v>
      </c>
      <c r="J183" s="65"/>
      <c r="K183" s="67">
        <f t="shared" si="59"/>
        <v>0</v>
      </c>
      <c r="L183" s="67">
        <f t="shared" si="60"/>
        <v>0</v>
      </c>
      <c r="M183" s="148">
        <f t="shared" si="70"/>
        <v>0</v>
      </c>
      <c r="N183" s="11">
        <f t="shared" si="71"/>
        <v>0</v>
      </c>
      <c r="O183" s="11">
        <f t="shared" si="72"/>
        <v>0</v>
      </c>
      <c r="P183" s="11">
        <f t="shared" si="61"/>
        <v>0</v>
      </c>
      <c r="Q183" s="11">
        <f t="shared" si="62"/>
        <v>0</v>
      </c>
      <c r="R183" s="140">
        <f t="shared" si="73"/>
        <v>2.1800000000000001E-5</v>
      </c>
      <c r="S183" s="67">
        <f t="shared" si="63"/>
        <v>2.1800000000000001E-5</v>
      </c>
      <c r="T183" s="67">
        <f t="shared" si="64"/>
        <v>2.1800000000000001E-5</v>
      </c>
      <c r="U183" s="91">
        <f t="shared" si="76"/>
        <v>143</v>
      </c>
      <c r="V183" s="54">
        <f t="shared" si="65"/>
        <v>0</v>
      </c>
      <c r="W183" s="54">
        <f t="shared" si="66"/>
        <v>0</v>
      </c>
      <c r="X183" s="41">
        <f t="shared" si="74"/>
        <v>2.1800000000000001E-5</v>
      </c>
      <c r="Y183" s="40">
        <f>MAX($R$41:R171,R207:R578)</f>
        <v>3.6000000000000001E-5</v>
      </c>
      <c r="Z183" s="66">
        <f t="shared" si="69"/>
        <v>5.7800000000000002E-5</v>
      </c>
      <c r="AA183" s="35">
        <v>143</v>
      </c>
      <c r="AB183" s="41">
        <f t="shared" si="67"/>
        <v>0</v>
      </c>
      <c r="AC183" s="41">
        <f t="shared" si="68"/>
        <v>0</v>
      </c>
      <c r="AD183" s="41">
        <f t="shared" si="75"/>
        <v>2.1800000000000001E-5</v>
      </c>
      <c r="AE183" s="35">
        <v>143</v>
      </c>
      <c r="AF183" s="105" t="s">
        <v>51</v>
      </c>
      <c r="AG183" s="1"/>
      <c r="AH183" s="1"/>
      <c r="AI183" s="1"/>
      <c r="AJ183" s="1"/>
      <c r="AK183" s="1"/>
      <c r="AL183" s="1"/>
      <c r="AM183" s="1"/>
      <c r="AN183" s="1" t="s">
        <v>51</v>
      </c>
    </row>
    <row r="184" spans="1:40" hidden="1" x14ac:dyDescent="0.2">
      <c r="A184" s="306" t="s">
        <v>147</v>
      </c>
      <c r="B184" s="39">
        <f t="shared" si="56"/>
        <v>144</v>
      </c>
      <c r="C184" s="52">
        <f>Data_Inputs!E172</f>
        <v>36526</v>
      </c>
      <c r="D184" s="75" t="s">
        <v>9</v>
      </c>
      <c r="E184" s="52">
        <f>Data_Inputs!F172</f>
        <v>36556</v>
      </c>
      <c r="F184" s="54">
        <f>IF(Data_Inputs!G172="",0,Data_Inputs!G172)</f>
        <v>0</v>
      </c>
      <c r="G184" s="54">
        <f>IF(Data_Inputs!H172="",0,Data_Inputs!H172)</f>
        <v>0</v>
      </c>
      <c r="H184" s="54">
        <f t="shared" si="57"/>
        <v>0</v>
      </c>
      <c r="I184" s="67">
        <f t="shared" si="58"/>
        <v>0</v>
      </c>
      <c r="J184" s="65"/>
      <c r="K184" s="67">
        <f t="shared" si="59"/>
        <v>0</v>
      </c>
      <c r="L184" s="67">
        <f t="shared" si="60"/>
        <v>0</v>
      </c>
      <c r="M184" s="148">
        <f t="shared" si="70"/>
        <v>0</v>
      </c>
      <c r="N184" s="11">
        <f t="shared" si="71"/>
        <v>0</v>
      </c>
      <c r="O184" s="11">
        <f t="shared" si="72"/>
        <v>0</v>
      </c>
      <c r="P184" s="11">
        <f t="shared" si="61"/>
        <v>0</v>
      </c>
      <c r="Q184" s="11">
        <f t="shared" si="62"/>
        <v>0</v>
      </c>
      <c r="R184" s="140">
        <f t="shared" si="73"/>
        <v>2.1699999999999999E-5</v>
      </c>
      <c r="S184" s="67">
        <f t="shared" si="63"/>
        <v>2.1699999999999999E-5</v>
      </c>
      <c r="T184" s="67">
        <f t="shared" si="64"/>
        <v>2.1699999999999999E-5</v>
      </c>
      <c r="U184" s="91">
        <f t="shared" si="76"/>
        <v>144</v>
      </c>
      <c r="V184" s="54">
        <f t="shared" si="65"/>
        <v>0</v>
      </c>
      <c r="W184" s="54">
        <f t="shared" si="66"/>
        <v>0</v>
      </c>
      <c r="X184" s="41">
        <f t="shared" si="74"/>
        <v>2.1699999999999999E-5</v>
      </c>
      <c r="Y184" s="40">
        <f>MAX($R$41:R172,R208:R579)</f>
        <v>3.6000000000000001E-5</v>
      </c>
      <c r="Z184" s="66">
        <f t="shared" si="69"/>
        <v>5.77E-5</v>
      </c>
      <c r="AA184" s="35">
        <v>144</v>
      </c>
      <c r="AB184" s="41">
        <f t="shared" si="67"/>
        <v>0</v>
      </c>
      <c r="AC184" s="41">
        <f t="shared" si="68"/>
        <v>0</v>
      </c>
      <c r="AD184" s="41">
        <f t="shared" si="75"/>
        <v>2.1699999999999999E-5</v>
      </c>
      <c r="AE184" s="35">
        <v>144</v>
      </c>
      <c r="AF184" s="105" t="s">
        <v>51</v>
      </c>
      <c r="AG184" s="1"/>
      <c r="AH184" s="1"/>
      <c r="AI184" s="1"/>
      <c r="AJ184" s="1"/>
      <c r="AK184" s="1"/>
      <c r="AL184" s="1"/>
      <c r="AM184" s="1"/>
      <c r="AN184" s="1" t="s">
        <v>51</v>
      </c>
    </row>
    <row r="185" spans="1:40" hidden="1" x14ac:dyDescent="0.2">
      <c r="A185" s="306" t="s">
        <v>147</v>
      </c>
      <c r="B185" s="39">
        <f t="shared" si="56"/>
        <v>145</v>
      </c>
      <c r="C185" s="52">
        <f>Data_Inputs!E173</f>
        <v>36495</v>
      </c>
      <c r="D185" s="75" t="s">
        <v>9</v>
      </c>
      <c r="E185" s="52">
        <f>Data_Inputs!F173</f>
        <v>36525</v>
      </c>
      <c r="F185" s="54">
        <f>IF(Data_Inputs!G173="",0,Data_Inputs!G173)</f>
        <v>0</v>
      </c>
      <c r="G185" s="54">
        <f>IF(Data_Inputs!H173="",0,Data_Inputs!H173)</f>
        <v>0</v>
      </c>
      <c r="H185" s="54">
        <f t="shared" si="57"/>
        <v>0</v>
      </c>
      <c r="I185" s="67">
        <f t="shared" si="58"/>
        <v>0</v>
      </c>
      <c r="J185" s="65"/>
      <c r="K185" s="67">
        <f t="shared" si="59"/>
        <v>0</v>
      </c>
      <c r="L185" s="67">
        <f t="shared" si="60"/>
        <v>0</v>
      </c>
      <c r="M185" s="148">
        <f t="shared" si="70"/>
        <v>0</v>
      </c>
      <c r="N185" s="11">
        <f t="shared" si="71"/>
        <v>0</v>
      </c>
      <c r="O185" s="11">
        <f t="shared" si="72"/>
        <v>0</v>
      </c>
      <c r="P185" s="11">
        <f t="shared" si="61"/>
        <v>0</v>
      </c>
      <c r="Q185" s="11">
        <f t="shared" si="62"/>
        <v>0</v>
      </c>
      <c r="R185" s="140">
        <f t="shared" si="73"/>
        <v>2.16E-5</v>
      </c>
      <c r="S185" s="67">
        <f t="shared" si="63"/>
        <v>2.16E-5</v>
      </c>
      <c r="T185" s="67">
        <f t="shared" si="64"/>
        <v>2.16E-5</v>
      </c>
      <c r="U185" s="91">
        <f t="shared" si="76"/>
        <v>145</v>
      </c>
      <c r="V185" s="54">
        <f t="shared" si="65"/>
        <v>0</v>
      </c>
      <c r="W185" s="54">
        <f t="shared" si="66"/>
        <v>0</v>
      </c>
      <c r="X185" s="41">
        <f t="shared" si="74"/>
        <v>2.16E-5</v>
      </c>
      <c r="Y185" s="40">
        <f>MAX($R$41:R173,R209:R580)</f>
        <v>3.6000000000000001E-5</v>
      </c>
      <c r="Z185" s="66">
        <f t="shared" si="69"/>
        <v>5.7600000000000004E-5</v>
      </c>
      <c r="AA185" s="35">
        <v>145</v>
      </c>
      <c r="AB185" s="41">
        <f t="shared" si="67"/>
        <v>0</v>
      </c>
      <c r="AC185" s="41">
        <f t="shared" si="68"/>
        <v>0</v>
      </c>
      <c r="AD185" s="41">
        <f t="shared" si="75"/>
        <v>2.16E-5</v>
      </c>
      <c r="AE185" s="35">
        <v>145</v>
      </c>
      <c r="AF185" s="105" t="s">
        <v>51</v>
      </c>
      <c r="AG185" s="1"/>
      <c r="AH185" s="1"/>
      <c r="AI185" s="1"/>
      <c r="AJ185" s="1"/>
      <c r="AK185" s="1"/>
      <c r="AL185" s="1"/>
      <c r="AM185" s="1"/>
      <c r="AN185" s="1" t="s">
        <v>51</v>
      </c>
    </row>
    <row r="186" spans="1:40" hidden="1" x14ac:dyDescent="0.2">
      <c r="A186" s="306" t="s">
        <v>147</v>
      </c>
      <c r="B186" s="39">
        <f t="shared" si="56"/>
        <v>146</v>
      </c>
      <c r="C186" s="52">
        <f>Data_Inputs!E174</f>
        <v>36465</v>
      </c>
      <c r="D186" s="75" t="s">
        <v>9</v>
      </c>
      <c r="E186" s="52">
        <f>Data_Inputs!F174</f>
        <v>36494</v>
      </c>
      <c r="F186" s="54">
        <f>IF(Data_Inputs!G174="",0,Data_Inputs!G174)</f>
        <v>0</v>
      </c>
      <c r="G186" s="54">
        <f>IF(Data_Inputs!H174="",0,Data_Inputs!H174)</f>
        <v>0</v>
      </c>
      <c r="H186" s="54">
        <f t="shared" si="57"/>
        <v>0</v>
      </c>
      <c r="I186" s="67">
        <f t="shared" si="58"/>
        <v>0</v>
      </c>
      <c r="J186" s="65"/>
      <c r="K186" s="67">
        <f t="shared" si="59"/>
        <v>0</v>
      </c>
      <c r="L186" s="67">
        <f t="shared" si="60"/>
        <v>0</v>
      </c>
      <c r="M186" s="148">
        <f t="shared" si="70"/>
        <v>0</v>
      </c>
      <c r="N186" s="11">
        <f t="shared" si="71"/>
        <v>0</v>
      </c>
      <c r="O186" s="11">
        <f t="shared" si="72"/>
        <v>0</v>
      </c>
      <c r="P186" s="11">
        <f t="shared" si="61"/>
        <v>0</v>
      </c>
      <c r="Q186" s="11">
        <f t="shared" si="62"/>
        <v>0</v>
      </c>
      <c r="R186" s="140">
        <f t="shared" si="73"/>
        <v>2.1500000000000001E-5</v>
      </c>
      <c r="S186" s="67">
        <f t="shared" si="63"/>
        <v>2.1500000000000001E-5</v>
      </c>
      <c r="T186" s="67">
        <f t="shared" si="64"/>
        <v>2.1500000000000001E-5</v>
      </c>
      <c r="U186" s="91">
        <f t="shared" si="76"/>
        <v>146</v>
      </c>
      <c r="V186" s="54">
        <f t="shared" si="65"/>
        <v>0</v>
      </c>
      <c r="W186" s="54">
        <f t="shared" si="66"/>
        <v>0</v>
      </c>
      <c r="X186" s="41">
        <f t="shared" si="74"/>
        <v>2.1500000000000001E-5</v>
      </c>
      <c r="Y186" s="40">
        <f>MAX($R$41:R174,R210:R581)</f>
        <v>3.6000000000000001E-5</v>
      </c>
      <c r="Z186" s="66">
        <f t="shared" si="69"/>
        <v>5.7500000000000002E-5</v>
      </c>
      <c r="AA186" s="35">
        <v>146</v>
      </c>
      <c r="AB186" s="41">
        <f t="shared" si="67"/>
        <v>0</v>
      </c>
      <c r="AC186" s="41">
        <f t="shared" si="68"/>
        <v>0</v>
      </c>
      <c r="AD186" s="41">
        <f t="shared" si="75"/>
        <v>2.1500000000000001E-5</v>
      </c>
      <c r="AE186" s="35">
        <v>146</v>
      </c>
      <c r="AF186" s="105" t="s">
        <v>51</v>
      </c>
      <c r="AG186" s="1"/>
      <c r="AH186" s="1"/>
      <c r="AI186" s="1"/>
      <c r="AJ186" s="1"/>
      <c r="AK186" s="1"/>
      <c r="AL186" s="1"/>
      <c r="AM186" s="1"/>
      <c r="AN186" s="1" t="s">
        <v>51</v>
      </c>
    </row>
    <row r="187" spans="1:40" hidden="1" x14ac:dyDescent="0.2">
      <c r="A187" s="306" t="s">
        <v>147</v>
      </c>
      <c r="B187" s="39">
        <f t="shared" si="56"/>
        <v>147</v>
      </c>
      <c r="C187" s="52">
        <f>Data_Inputs!E175</f>
        <v>36434</v>
      </c>
      <c r="D187" s="75" t="s">
        <v>9</v>
      </c>
      <c r="E187" s="52">
        <f>Data_Inputs!F175</f>
        <v>36464</v>
      </c>
      <c r="F187" s="54">
        <f>IF(Data_Inputs!G175="",0,Data_Inputs!G175)</f>
        <v>0</v>
      </c>
      <c r="G187" s="54">
        <f>IF(Data_Inputs!H175="",0,Data_Inputs!H175)</f>
        <v>0</v>
      </c>
      <c r="H187" s="54">
        <f t="shared" si="57"/>
        <v>0</v>
      </c>
      <c r="I187" s="67">
        <f t="shared" si="58"/>
        <v>0</v>
      </c>
      <c r="J187" s="65"/>
      <c r="K187" s="67">
        <f t="shared" si="59"/>
        <v>0</v>
      </c>
      <c r="L187" s="67">
        <f t="shared" si="60"/>
        <v>0</v>
      </c>
      <c r="M187" s="148">
        <f t="shared" si="70"/>
        <v>0</v>
      </c>
      <c r="N187" s="11">
        <f t="shared" si="71"/>
        <v>0</v>
      </c>
      <c r="O187" s="11">
        <f t="shared" si="72"/>
        <v>0</v>
      </c>
      <c r="P187" s="11">
        <f t="shared" si="61"/>
        <v>0</v>
      </c>
      <c r="Q187" s="11">
        <f t="shared" si="62"/>
        <v>0</v>
      </c>
      <c r="R187" s="140">
        <f t="shared" si="73"/>
        <v>2.1399999999999998E-5</v>
      </c>
      <c r="S187" s="67">
        <f t="shared" si="63"/>
        <v>2.1399999999999998E-5</v>
      </c>
      <c r="T187" s="67">
        <f t="shared" si="64"/>
        <v>2.1399999999999998E-5</v>
      </c>
      <c r="U187" s="91">
        <f t="shared" si="76"/>
        <v>147</v>
      </c>
      <c r="V187" s="54">
        <f t="shared" si="65"/>
        <v>0</v>
      </c>
      <c r="W187" s="54">
        <f t="shared" si="66"/>
        <v>0</v>
      </c>
      <c r="X187" s="41">
        <f t="shared" si="74"/>
        <v>2.1399999999999998E-5</v>
      </c>
      <c r="Y187" s="40">
        <f>MAX($R$41:R175,R211:R582)</f>
        <v>3.6000000000000001E-5</v>
      </c>
      <c r="Z187" s="66">
        <f t="shared" si="69"/>
        <v>5.7399999999999999E-5</v>
      </c>
      <c r="AA187" s="35">
        <v>147</v>
      </c>
      <c r="AB187" s="41">
        <f t="shared" si="67"/>
        <v>0</v>
      </c>
      <c r="AC187" s="41">
        <f t="shared" si="68"/>
        <v>0</v>
      </c>
      <c r="AD187" s="41">
        <f t="shared" si="75"/>
        <v>2.1399999999999998E-5</v>
      </c>
      <c r="AE187" s="35">
        <v>147</v>
      </c>
      <c r="AF187" s="105" t="s">
        <v>51</v>
      </c>
      <c r="AG187" s="1"/>
      <c r="AH187" s="1"/>
      <c r="AI187" s="1"/>
      <c r="AJ187" s="1"/>
      <c r="AK187" s="1"/>
      <c r="AL187" s="1"/>
      <c r="AM187" s="1"/>
      <c r="AN187" s="1" t="s">
        <v>51</v>
      </c>
    </row>
    <row r="188" spans="1:40" hidden="1" x14ac:dyDescent="0.2">
      <c r="A188" s="306" t="s">
        <v>147</v>
      </c>
      <c r="B188" s="39">
        <f t="shared" si="56"/>
        <v>148</v>
      </c>
      <c r="C188" s="52">
        <f>Data_Inputs!E176</f>
        <v>36404</v>
      </c>
      <c r="D188" s="75" t="s">
        <v>9</v>
      </c>
      <c r="E188" s="52">
        <f>Data_Inputs!F176</f>
        <v>36433</v>
      </c>
      <c r="F188" s="54">
        <f>IF(Data_Inputs!G176="",0,Data_Inputs!G176)</f>
        <v>0</v>
      </c>
      <c r="G188" s="54">
        <f>IF(Data_Inputs!H176="",0,Data_Inputs!H176)</f>
        <v>0</v>
      </c>
      <c r="H188" s="54">
        <f t="shared" si="57"/>
        <v>0</v>
      </c>
      <c r="I188" s="67">
        <f t="shared" si="58"/>
        <v>0</v>
      </c>
      <c r="J188" s="65"/>
      <c r="K188" s="67">
        <f t="shared" si="59"/>
        <v>0</v>
      </c>
      <c r="L188" s="67">
        <f t="shared" si="60"/>
        <v>0</v>
      </c>
      <c r="M188" s="148">
        <f t="shared" si="70"/>
        <v>0</v>
      </c>
      <c r="N188" s="11">
        <f t="shared" si="71"/>
        <v>0</v>
      </c>
      <c r="O188" s="11">
        <f t="shared" si="72"/>
        <v>0</v>
      </c>
      <c r="P188" s="11">
        <f t="shared" si="61"/>
        <v>0</v>
      </c>
      <c r="Q188" s="11">
        <f t="shared" si="62"/>
        <v>0</v>
      </c>
      <c r="R188" s="140">
        <f t="shared" si="73"/>
        <v>2.1299999999999999E-5</v>
      </c>
      <c r="S188" s="67">
        <f t="shared" si="63"/>
        <v>2.1299999999999999E-5</v>
      </c>
      <c r="T188" s="67">
        <f t="shared" si="64"/>
        <v>2.1299999999999999E-5</v>
      </c>
      <c r="U188" s="91">
        <f t="shared" si="76"/>
        <v>148</v>
      </c>
      <c r="V188" s="54">
        <f t="shared" si="65"/>
        <v>0</v>
      </c>
      <c r="W188" s="54">
        <f t="shared" si="66"/>
        <v>0</v>
      </c>
      <c r="X188" s="41">
        <f t="shared" si="74"/>
        <v>2.1299999999999999E-5</v>
      </c>
      <c r="Y188" s="40">
        <f>MAX($R$41:R176,R212:R583)</f>
        <v>3.6000000000000001E-5</v>
      </c>
      <c r="Z188" s="66">
        <f t="shared" si="69"/>
        <v>5.7299999999999997E-5</v>
      </c>
      <c r="AA188" s="35">
        <v>148</v>
      </c>
      <c r="AB188" s="41">
        <f t="shared" si="67"/>
        <v>0</v>
      </c>
      <c r="AC188" s="41">
        <f t="shared" si="68"/>
        <v>0</v>
      </c>
      <c r="AD188" s="41">
        <f t="shared" si="75"/>
        <v>2.1299999999999999E-5</v>
      </c>
      <c r="AE188" s="35">
        <v>148</v>
      </c>
      <c r="AF188" s="105" t="s">
        <v>51</v>
      </c>
      <c r="AG188" s="1"/>
      <c r="AH188" s="1"/>
      <c r="AI188" s="1"/>
      <c r="AJ188" s="1"/>
      <c r="AK188" s="1"/>
      <c r="AL188" s="1"/>
      <c r="AM188" s="1"/>
      <c r="AN188" s="1" t="s">
        <v>51</v>
      </c>
    </row>
    <row r="189" spans="1:40" hidden="1" x14ac:dyDescent="0.2">
      <c r="A189" s="306" t="s">
        <v>147</v>
      </c>
      <c r="B189" s="39">
        <f t="shared" si="56"/>
        <v>149</v>
      </c>
      <c r="C189" s="52">
        <f>Data_Inputs!E177</f>
        <v>36373</v>
      </c>
      <c r="D189" s="75" t="s">
        <v>9</v>
      </c>
      <c r="E189" s="52">
        <f>Data_Inputs!F177</f>
        <v>36403</v>
      </c>
      <c r="F189" s="54">
        <f>IF(Data_Inputs!G177="",0,Data_Inputs!G177)</f>
        <v>0</v>
      </c>
      <c r="G189" s="54">
        <f>IF(Data_Inputs!H177="",0,Data_Inputs!H177)</f>
        <v>0</v>
      </c>
      <c r="H189" s="54">
        <f t="shared" si="57"/>
        <v>0</v>
      </c>
      <c r="I189" s="67">
        <f t="shared" si="58"/>
        <v>0</v>
      </c>
      <c r="J189" s="65"/>
      <c r="K189" s="67">
        <f t="shared" si="59"/>
        <v>0</v>
      </c>
      <c r="L189" s="67">
        <f t="shared" si="60"/>
        <v>0</v>
      </c>
      <c r="M189" s="148">
        <f t="shared" si="70"/>
        <v>0</v>
      </c>
      <c r="N189" s="11">
        <f t="shared" si="71"/>
        <v>0</v>
      </c>
      <c r="O189" s="11">
        <f t="shared" si="72"/>
        <v>0</v>
      </c>
      <c r="P189" s="11">
        <f t="shared" si="61"/>
        <v>0</v>
      </c>
      <c r="Q189" s="11">
        <f t="shared" si="62"/>
        <v>0</v>
      </c>
      <c r="R189" s="140">
        <f t="shared" si="73"/>
        <v>2.12E-5</v>
      </c>
      <c r="S189" s="67">
        <f t="shared" si="63"/>
        <v>2.12E-5</v>
      </c>
      <c r="T189" s="67">
        <f t="shared" si="64"/>
        <v>2.12E-5</v>
      </c>
      <c r="U189" s="91">
        <f t="shared" si="76"/>
        <v>149</v>
      </c>
      <c r="V189" s="54">
        <f t="shared" si="65"/>
        <v>0</v>
      </c>
      <c r="W189" s="54">
        <f t="shared" si="66"/>
        <v>0</v>
      </c>
      <c r="X189" s="41">
        <f t="shared" si="74"/>
        <v>2.12E-5</v>
      </c>
      <c r="Y189" s="40">
        <f>MAX($R$41:R177,R213:R584)</f>
        <v>3.6000000000000001E-5</v>
      </c>
      <c r="Z189" s="66">
        <f t="shared" si="69"/>
        <v>5.7200000000000001E-5</v>
      </c>
      <c r="AA189" s="35">
        <v>149</v>
      </c>
      <c r="AB189" s="41">
        <f t="shared" si="67"/>
        <v>0</v>
      </c>
      <c r="AC189" s="41">
        <f t="shared" si="68"/>
        <v>0</v>
      </c>
      <c r="AD189" s="41">
        <f t="shared" si="75"/>
        <v>2.12E-5</v>
      </c>
      <c r="AE189" s="35">
        <v>149</v>
      </c>
      <c r="AF189" s="105" t="s">
        <v>51</v>
      </c>
      <c r="AG189" s="1"/>
      <c r="AH189" s="1"/>
      <c r="AI189" s="1"/>
      <c r="AJ189" s="1"/>
      <c r="AK189" s="1"/>
      <c r="AL189" s="1"/>
      <c r="AM189" s="1"/>
      <c r="AN189" s="1" t="s">
        <v>51</v>
      </c>
    </row>
    <row r="190" spans="1:40" hidden="1" x14ac:dyDescent="0.2">
      <c r="A190" s="306" t="s">
        <v>147</v>
      </c>
      <c r="B190" s="39">
        <f t="shared" si="56"/>
        <v>150</v>
      </c>
      <c r="C190" s="52">
        <f>Data_Inputs!E178</f>
        <v>36342</v>
      </c>
      <c r="D190" s="75" t="s">
        <v>9</v>
      </c>
      <c r="E190" s="52">
        <f>Data_Inputs!F178</f>
        <v>36372</v>
      </c>
      <c r="F190" s="54">
        <f>IF(Data_Inputs!G178="",0,Data_Inputs!G178)</f>
        <v>0</v>
      </c>
      <c r="G190" s="54">
        <f>IF(Data_Inputs!H178="",0,Data_Inputs!H178)</f>
        <v>0</v>
      </c>
      <c r="H190" s="54">
        <f t="shared" si="57"/>
        <v>0</v>
      </c>
      <c r="I190" s="67">
        <f t="shared" si="58"/>
        <v>0</v>
      </c>
      <c r="J190" s="65"/>
      <c r="K190" s="67">
        <f t="shared" si="59"/>
        <v>0</v>
      </c>
      <c r="L190" s="67">
        <f t="shared" si="60"/>
        <v>0</v>
      </c>
      <c r="M190" s="148">
        <f t="shared" si="70"/>
        <v>0</v>
      </c>
      <c r="N190" s="11">
        <f t="shared" si="71"/>
        <v>0</v>
      </c>
      <c r="O190" s="11">
        <f t="shared" si="72"/>
        <v>0</v>
      </c>
      <c r="P190" s="11">
        <f t="shared" si="61"/>
        <v>0</v>
      </c>
      <c r="Q190" s="11">
        <f t="shared" si="62"/>
        <v>0</v>
      </c>
      <c r="R190" s="140">
        <f t="shared" si="73"/>
        <v>2.1100000000000001E-5</v>
      </c>
      <c r="S190" s="67">
        <f t="shared" si="63"/>
        <v>2.1100000000000001E-5</v>
      </c>
      <c r="T190" s="67">
        <f t="shared" si="64"/>
        <v>2.1100000000000001E-5</v>
      </c>
      <c r="U190" s="91">
        <f t="shared" si="76"/>
        <v>150</v>
      </c>
      <c r="V190" s="54">
        <f t="shared" si="65"/>
        <v>0</v>
      </c>
      <c r="W190" s="54">
        <f t="shared" si="66"/>
        <v>0</v>
      </c>
      <c r="X190" s="41">
        <f t="shared" si="74"/>
        <v>2.1100000000000001E-5</v>
      </c>
      <c r="Y190" s="40">
        <f>MAX($R$41:R178,R214:R585)</f>
        <v>3.6000000000000001E-5</v>
      </c>
      <c r="Z190" s="66">
        <f t="shared" si="69"/>
        <v>5.7100000000000006E-5</v>
      </c>
      <c r="AA190" s="35">
        <v>150</v>
      </c>
      <c r="AB190" s="41">
        <f t="shared" si="67"/>
        <v>0</v>
      </c>
      <c r="AC190" s="41">
        <f t="shared" si="68"/>
        <v>0</v>
      </c>
      <c r="AD190" s="41">
        <f t="shared" si="75"/>
        <v>2.1100000000000001E-5</v>
      </c>
      <c r="AE190" s="35">
        <v>150</v>
      </c>
      <c r="AF190" s="105" t="s">
        <v>51</v>
      </c>
      <c r="AG190" s="1"/>
      <c r="AH190" s="1"/>
      <c r="AI190" s="1"/>
      <c r="AJ190" s="1"/>
      <c r="AK190" s="1"/>
      <c r="AL190" s="1"/>
      <c r="AM190" s="1"/>
      <c r="AN190" s="1" t="s">
        <v>51</v>
      </c>
    </row>
    <row r="191" spans="1:40" hidden="1" x14ac:dyDescent="0.2">
      <c r="A191" s="306" t="s">
        <v>147</v>
      </c>
      <c r="B191" s="39">
        <f t="shared" si="56"/>
        <v>151</v>
      </c>
      <c r="C191" s="52">
        <f>Data_Inputs!E179</f>
        <v>36312</v>
      </c>
      <c r="D191" s="75" t="s">
        <v>9</v>
      </c>
      <c r="E191" s="52">
        <f>Data_Inputs!F179</f>
        <v>36341</v>
      </c>
      <c r="F191" s="54">
        <f>IF(Data_Inputs!G179="",0,Data_Inputs!G179)</f>
        <v>0</v>
      </c>
      <c r="G191" s="54">
        <f>IF(Data_Inputs!H179="",0,Data_Inputs!H179)</f>
        <v>0</v>
      </c>
      <c r="H191" s="54">
        <f t="shared" si="57"/>
        <v>0</v>
      </c>
      <c r="I191" s="67">
        <f t="shared" si="58"/>
        <v>0</v>
      </c>
      <c r="J191" s="65"/>
      <c r="K191" s="67">
        <f t="shared" si="59"/>
        <v>0</v>
      </c>
      <c r="L191" s="67">
        <f t="shared" si="60"/>
        <v>0</v>
      </c>
      <c r="M191" s="148">
        <f t="shared" si="70"/>
        <v>0</v>
      </c>
      <c r="N191" s="11">
        <f t="shared" si="71"/>
        <v>0</v>
      </c>
      <c r="O191" s="11">
        <f t="shared" si="72"/>
        <v>0</v>
      </c>
      <c r="P191" s="11">
        <f t="shared" si="61"/>
        <v>0</v>
      </c>
      <c r="Q191" s="11">
        <f t="shared" si="62"/>
        <v>0</v>
      </c>
      <c r="R191" s="140">
        <f t="shared" si="73"/>
        <v>2.0999999999999999E-5</v>
      </c>
      <c r="S191" s="67">
        <f t="shared" si="63"/>
        <v>2.0999999999999999E-5</v>
      </c>
      <c r="T191" s="67">
        <f t="shared" si="64"/>
        <v>2.0999999999999999E-5</v>
      </c>
      <c r="U191" s="91">
        <f t="shared" si="76"/>
        <v>151</v>
      </c>
      <c r="V191" s="54">
        <f t="shared" si="65"/>
        <v>0</v>
      </c>
      <c r="W191" s="54">
        <f t="shared" si="66"/>
        <v>0</v>
      </c>
      <c r="X191" s="41">
        <f t="shared" si="74"/>
        <v>2.0999999999999999E-5</v>
      </c>
      <c r="Y191" s="40">
        <f>MAX($R$41:R179,R215:R586)</f>
        <v>3.6000000000000001E-5</v>
      </c>
      <c r="Z191" s="66">
        <f t="shared" si="69"/>
        <v>5.7000000000000003E-5</v>
      </c>
      <c r="AA191" s="35">
        <v>151</v>
      </c>
      <c r="AB191" s="41">
        <f t="shared" si="67"/>
        <v>0</v>
      </c>
      <c r="AC191" s="41">
        <f t="shared" si="68"/>
        <v>0</v>
      </c>
      <c r="AD191" s="41">
        <f t="shared" si="75"/>
        <v>2.0999999999999999E-5</v>
      </c>
      <c r="AE191" s="35">
        <v>151</v>
      </c>
      <c r="AF191" s="105" t="s">
        <v>51</v>
      </c>
      <c r="AG191" s="1"/>
      <c r="AH191" s="1"/>
      <c r="AI191" s="1"/>
      <c r="AJ191" s="1"/>
      <c r="AK191" s="1"/>
      <c r="AL191" s="1"/>
      <c r="AM191" s="1"/>
      <c r="AN191" s="1" t="s">
        <v>51</v>
      </c>
    </row>
    <row r="192" spans="1:40" hidden="1" x14ac:dyDescent="0.2">
      <c r="A192" s="306" t="s">
        <v>147</v>
      </c>
      <c r="B192" s="39">
        <f t="shared" si="56"/>
        <v>152</v>
      </c>
      <c r="C192" s="52">
        <f>Data_Inputs!E180</f>
        <v>36281</v>
      </c>
      <c r="D192" s="75" t="s">
        <v>9</v>
      </c>
      <c r="E192" s="52">
        <f>Data_Inputs!F180</f>
        <v>36311</v>
      </c>
      <c r="F192" s="54">
        <f>IF(Data_Inputs!G180="",0,Data_Inputs!G180)</f>
        <v>0</v>
      </c>
      <c r="G192" s="54">
        <f>IF(Data_Inputs!H180="",0,Data_Inputs!H180)</f>
        <v>0</v>
      </c>
      <c r="H192" s="54">
        <f t="shared" si="57"/>
        <v>0</v>
      </c>
      <c r="I192" s="67">
        <f t="shared" si="58"/>
        <v>0</v>
      </c>
      <c r="J192" s="65"/>
      <c r="K192" s="67">
        <f t="shared" si="59"/>
        <v>0</v>
      </c>
      <c r="L192" s="67">
        <f t="shared" si="60"/>
        <v>0</v>
      </c>
      <c r="M192" s="148">
        <f t="shared" si="70"/>
        <v>0</v>
      </c>
      <c r="N192" s="11">
        <f t="shared" si="71"/>
        <v>0</v>
      </c>
      <c r="O192" s="11">
        <f t="shared" si="72"/>
        <v>0</v>
      </c>
      <c r="P192" s="11">
        <f t="shared" si="61"/>
        <v>0</v>
      </c>
      <c r="Q192" s="11">
        <f t="shared" si="62"/>
        <v>0</v>
      </c>
      <c r="R192" s="140">
        <f t="shared" si="73"/>
        <v>2.09E-5</v>
      </c>
      <c r="S192" s="67">
        <f t="shared" si="63"/>
        <v>2.09E-5</v>
      </c>
      <c r="T192" s="67">
        <f t="shared" si="64"/>
        <v>2.09E-5</v>
      </c>
      <c r="U192" s="91">
        <f t="shared" si="76"/>
        <v>152</v>
      </c>
      <c r="V192" s="54">
        <f t="shared" si="65"/>
        <v>0</v>
      </c>
      <c r="W192" s="54">
        <f t="shared" si="66"/>
        <v>0</v>
      </c>
      <c r="X192" s="41">
        <f t="shared" si="74"/>
        <v>2.09E-5</v>
      </c>
      <c r="Y192" s="40">
        <f>MAX($R$41:R180,R216:R587)</f>
        <v>3.6000000000000001E-5</v>
      </c>
      <c r="Z192" s="66">
        <f t="shared" si="69"/>
        <v>5.6900000000000001E-5</v>
      </c>
      <c r="AA192" s="35">
        <v>152</v>
      </c>
      <c r="AB192" s="41">
        <f t="shared" si="67"/>
        <v>0</v>
      </c>
      <c r="AC192" s="41">
        <f t="shared" si="68"/>
        <v>0</v>
      </c>
      <c r="AD192" s="41">
        <f t="shared" si="75"/>
        <v>2.09E-5</v>
      </c>
      <c r="AE192" s="35">
        <v>152</v>
      </c>
      <c r="AF192" s="105" t="s">
        <v>51</v>
      </c>
      <c r="AG192" s="1"/>
      <c r="AH192" s="1"/>
      <c r="AI192" s="1"/>
      <c r="AJ192" s="1"/>
      <c r="AK192" s="1"/>
      <c r="AL192" s="1"/>
      <c r="AM192" s="1"/>
      <c r="AN192" s="1" t="s">
        <v>51</v>
      </c>
    </row>
    <row r="193" spans="1:40" hidden="1" x14ac:dyDescent="0.2">
      <c r="A193" s="306" t="s">
        <v>147</v>
      </c>
      <c r="B193" s="39">
        <f t="shared" si="56"/>
        <v>153</v>
      </c>
      <c r="C193" s="52">
        <f>Data_Inputs!E181</f>
        <v>36251</v>
      </c>
      <c r="D193" s="75" t="s">
        <v>9</v>
      </c>
      <c r="E193" s="52">
        <f>Data_Inputs!F181</f>
        <v>36280</v>
      </c>
      <c r="F193" s="54">
        <f>IF(Data_Inputs!G181="",0,Data_Inputs!G181)</f>
        <v>0</v>
      </c>
      <c r="G193" s="54">
        <f>IF(Data_Inputs!H181="",0,Data_Inputs!H181)</f>
        <v>0</v>
      </c>
      <c r="H193" s="54">
        <f t="shared" si="57"/>
        <v>0</v>
      </c>
      <c r="I193" s="67">
        <f t="shared" si="58"/>
        <v>0</v>
      </c>
      <c r="J193" s="65"/>
      <c r="K193" s="67">
        <f t="shared" si="59"/>
        <v>0</v>
      </c>
      <c r="L193" s="67">
        <f t="shared" si="60"/>
        <v>0</v>
      </c>
      <c r="M193" s="148">
        <f t="shared" si="70"/>
        <v>0</v>
      </c>
      <c r="N193" s="11">
        <f t="shared" si="71"/>
        <v>0</v>
      </c>
      <c r="O193" s="11">
        <f t="shared" si="72"/>
        <v>0</v>
      </c>
      <c r="P193" s="11">
        <f t="shared" si="61"/>
        <v>0</v>
      </c>
      <c r="Q193" s="11">
        <f t="shared" si="62"/>
        <v>0</v>
      </c>
      <c r="R193" s="140">
        <f t="shared" si="73"/>
        <v>2.0800000000000001E-5</v>
      </c>
      <c r="S193" s="67">
        <f t="shared" si="63"/>
        <v>2.0800000000000001E-5</v>
      </c>
      <c r="T193" s="67">
        <f t="shared" si="64"/>
        <v>2.0800000000000001E-5</v>
      </c>
      <c r="U193" s="91">
        <f t="shared" si="76"/>
        <v>153</v>
      </c>
      <c r="V193" s="54">
        <f t="shared" si="65"/>
        <v>0</v>
      </c>
      <c r="W193" s="54">
        <f t="shared" si="66"/>
        <v>0</v>
      </c>
      <c r="X193" s="41">
        <f t="shared" si="74"/>
        <v>2.0800000000000001E-5</v>
      </c>
      <c r="Y193" s="40">
        <f>MAX($R$41:R181,R217:R588)</f>
        <v>3.6000000000000001E-5</v>
      </c>
      <c r="Z193" s="66">
        <f t="shared" si="69"/>
        <v>5.6799999999999998E-5</v>
      </c>
      <c r="AA193" s="35">
        <v>153</v>
      </c>
      <c r="AB193" s="41">
        <f t="shared" si="67"/>
        <v>0</v>
      </c>
      <c r="AC193" s="41">
        <f t="shared" si="68"/>
        <v>0</v>
      </c>
      <c r="AD193" s="41">
        <f t="shared" si="75"/>
        <v>2.0800000000000001E-5</v>
      </c>
      <c r="AE193" s="35">
        <v>153</v>
      </c>
      <c r="AF193" s="105" t="s">
        <v>51</v>
      </c>
      <c r="AG193" s="1"/>
      <c r="AH193" s="1"/>
      <c r="AI193" s="1"/>
      <c r="AJ193" s="1"/>
      <c r="AK193" s="1"/>
      <c r="AL193" s="1"/>
      <c r="AM193" s="1"/>
      <c r="AN193" s="1" t="s">
        <v>51</v>
      </c>
    </row>
    <row r="194" spans="1:40" hidden="1" x14ac:dyDescent="0.2">
      <c r="A194" s="306" t="s">
        <v>147</v>
      </c>
      <c r="B194" s="39">
        <f t="shared" si="56"/>
        <v>154</v>
      </c>
      <c r="C194" s="52">
        <f>Data_Inputs!E182</f>
        <v>36220</v>
      </c>
      <c r="D194" s="75" t="s">
        <v>9</v>
      </c>
      <c r="E194" s="52">
        <f>Data_Inputs!F182</f>
        <v>36250</v>
      </c>
      <c r="F194" s="54">
        <f>IF(Data_Inputs!G182="",0,Data_Inputs!G182)</f>
        <v>0</v>
      </c>
      <c r="G194" s="54">
        <f>IF(Data_Inputs!H182="",0,Data_Inputs!H182)</f>
        <v>0</v>
      </c>
      <c r="H194" s="54">
        <f t="shared" si="57"/>
        <v>0</v>
      </c>
      <c r="I194" s="67">
        <f t="shared" si="58"/>
        <v>0</v>
      </c>
      <c r="J194" s="65"/>
      <c r="K194" s="67">
        <f t="shared" si="59"/>
        <v>0</v>
      </c>
      <c r="L194" s="67">
        <f t="shared" si="60"/>
        <v>0</v>
      </c>
      <c r="M194" s="148">
        <f t="shared" si="70"/>
        <v>0</v>
      </c>
      <c r="N194" s="11">
        <f t="shared" si="71"/>
        <v>0</v>
      </c>
      <c r="O194" s="11">
        <f t="shared" si="72"/>
        <v>0</v>
      </c>
      <c r="P194" s="11">
        <f t="shared" si="61"/>
        <v>0</v>
      </c>
      <c r="Q194" s="11">
        <f t="shared" si="62"/>
        <v>0</v>
      </c>
      <c r="R194" s="140">
        <f t="shared" si="73"/>
        <v>2.0699999999999998E-5</v>
      </c>
      <c r="S194" s="67">
        <f t="shared" si="63"/>
        <v>2.0699999999999998E-5</v>
      </c>
      <c r="T194" s="67">
        <f t="shared" si="64"/>
        <v>2.0699999999999998E-5</v>
      </c>
      <c r="U194" s="91">
        <f t="shared" si="76"/>
        <v>154</v>
      </c>
      <c r="V194" s="54">
        <f t="shared" si="65"/>
        <v>0</v>
      </c>
      <c r="W194" s="54">
        <f t="shared" si="66"/>
        <v>0</v>
      </c>
      <c r="X194" s="41">
        <f t="shared" si="74"/>
        <v>2.0699999999999998E-5</v>
      </c>
      <c r="Y194" s="40">
        <f>MAX($R$41:R182,R218:R589)</f>
        <v>3.6000000000000001E-5</v>
      </c>
      <c r="Z194" s="66">
        <f t="shared" si="69"/>
        <v>5.6699999999999996E-5</v>
      </c>
      <c r="AA194" s="35">
        <v>154</v>
      </c>
      <c r="AB194" s="41">
        <f t="shared" si="67"/>
        <v>0</v>
      </c>
      <c r="AC194" s="41">
        <f t="shared" si="68"/>
        <v>0</v>
      </c>
      <c r="AD194" s="41">
        <f t="shared" si="75"/>
        <v>2.0699999999999998E-5</v>
      </c>
      <c r="AE194" s="35">
        <v>154</v>
      </c>
      <c r="AF194" s="105" t="s">
        <v>51</v>
      </c>
      <c r="AG194" s="1"/>
      <c r="AH194" s="1"/>
      <c r="AI194" s="1"/>
      <c r="AJ194" s="1"/>
      <c r="AK194" s="1"/>
      <c r="AL194" s="1"/>
      <c r="AM194" s="1"/>
      <c r="AN194" s="1" t="s">
        <v>51</v>
      </c>
    </row>
    <row r="195" spans="1:40" hidden="1" x14ac:dyDescent="0.2">
      <c r="A195" s="306" t="s">
        <v>147</v>
      </c>
      <c r="B195" s="39">
        <f t="shared" si="56"/>
        <v>155</v>
      </c>
      <c r="C195" s="52">
        <f>Data_Inputs!E183</f>
        <v>36192</v>
      </c>
      <c r="D195" s="75" t="s">
        <v>9</v>
      </c>
      <c r="E195" s="52">
        <f>Data_Inputs!F183</f>
        <v>36219</v>
      </c>
      <c r="F195" s="54">
        <f>IF(Data_Inputs!G183="",0,Data_Inputs!G183)</f>
        <v>0</v>
      </c>
      <c r="G195" s="54">
        <f>IF(Data_Inputs!H183="",0,Data_Inputs!H183)</f>
        <v>0</v>
      </c>
      <c r="H195" s="54">
        <f t="shared" si="57"/>
        <v>0</v>
      </c>
      <c r="I195" s="67">
        <f t="shared" si="58"/>
        <v>0</v>
      </c>
      <c r="J195" s="65"/>
      <c r="K195" s="67">
        <f t="shared" si="59"/>
        <v>0</v>
      </c>
      <c r="L195" s="67">
        <f t="shared" si="60"/>
        <v>0</v>
      </c>
      <c r="M195" s="148">
        <f t="shared" si="70"/>
        <v>0</v>
      </c>
      <c r="N195" s="11">
        <f t="shared" si="71"/>
        <v>0</v>
      </c>
      <c r="O195" s="11">
        <f t="shared" si="72"/>
        <v>0</v>
      </c>
      <c r="P195" s="11">
        <f t="shared" si="61"/>
        <v>0</v>
      </c>
      <c r="Q195" s="11">
        <f t="shared" si="62"/>
        <v>0</v>
      </c>
      <c r="R195" s="140">
        <f t="shared" si="73"/>
        <v>2.0599999999999999E-5</v>
      </c>
      <c r="S195" s="67">
        <f t="shared" si="63"/>
        <v>2.0599999999999999E-5</v>
      </c>
      <c r="T195" s="67">
        <f t="shared" si="64"/>
        <v>2.0599999999999999E-5</v>
      </c>
      <c r="U195" s="91">
        <f t="shared" si="76"/>
        <v>155</v>
      </c>
      <c r="V195" s="54">
        <f t="shared" si="65"/>
        <v>0</v>
      </c>
      <c r="W195" s="54">
        <f t="shared" si="66"/>
        <v>0</v>
      </c>
      <c r="X195" s="41">
        <f t="shared" si="74"/>
        <v>2.0599999999999999E-5</v>
      </c>
      <c r="Y195" s="40">
        <f>MAX($R$41:R183,R219:R590)</f>
        <v>3.6000000000000001E-5</v>
      </c>
      <c r="Z195" s="66">
        <f t="shared" si="69"/>
        <v>5.66E-5</v>
      </c>
      <c r="AA195" s="35">
        <v>155</v>
      </c>
      <c r="AB195" s="41">
        <f t="shared" si="67"/>
        <v>0</v>
      </c>
      <c r="AC195" s="41">
        <f t="shared" si="68"/>
        <v>0</v>
      </c>
      <c r="AD195" s="41">
        <f t="shared" si="75"/>
        <v>2.0599999999999999E-5</v>
      </c>
      <c r="AE195" s="35">
        <v>155</v>
      </c>
      <c r="AF195" s="105" t="s">
        <v>51</v>
      </c>
      <c r="AG195" s="1"/>
      <c r="AH195" s="1"/>
      <c r="AI195" s="1"/>
      <c r="AJ195" s="1"/>
      <c r="AK195" s="1"/>
      <c r="AL195" s="1"/>
      <c r="AM195" s="1"/>
      <c r="AN195" s="1" t="s">
        <v>51</v>
      </c>
    </row>
    <row r="196" spans="1:40" hidden="1" x14ac:dyDescent="0.2">
      <c r="A196" s="306" t="s">
        <v>147</v>
      </c>
      <c r="B196" s="39">
        <f t="shared" si="56"/>
        <v>156</v>
      </c>
      <c r="C196" s="52">
        <f>Data_Inputs!E184</f>
        <v>36161</v>
      </c>
      <c r="D196" s="75" t="s">
        <v>9</v>
      </c>
      <c r="E196" s="52">
        <f>Data_Inputs!F184</f>
        <v>36191</v>
      </c>
      <c r="F196" s="54">
        <f>IF(Data_Inputs!G184="",0,Data_Inputs!G184)</f>
        <v>0</v>
      </c>
      <c r="G196" s="54">
        <f>IF(Data_Inputs!H184="",0,Data_Inputs!H184)</f>
        <v>0</v>
      </c>
      <c r="H196" s="54">
        <f t="shared" si="57"/>
        <v>0</v>
      </c>
      <c r="I196" s="67">
        <f t="shared" si="58"/>
        <v>0</v>
      </c>
      <c r="J196" s="65"/>
      <c r="K196" s="67">
        <f t="shared" si="59"/>
        <v>0</v>
      </c>
      <c r="L196" s="67">
        <f t="shared" si="60"/>
        <v>0</v>
      </c>
      <c r="M196" s="148">
        <f t="shared" si="70"/>
        <v>0</v>
      </c>
      <c r="N196" s="11">
        <f t="shared" si="71"/>
        <v>0</v>
      </c>
      <c r="O196" s="11">
        <f t="shared" si="72"/>
        <v>0</v>
      </c>
      <c r="P196" s="11">
        <f t="shared" si="61"/>
        <v>0</v>
      </c>
      <c r="Q196" s="11">
        <f t="shared" si="62"/>
        <v>0</v>
      </c>
      <c r="R196" s="140">
        <f t="shared" si="73"/>
        <v>2.05E-5</v>
      </c>
      <c r="S196" s="67">
        <f t="shared" si="63"/>
        <v>2.05E-5</v>
      </c>
      <c r="T196" s="67">
        <f t="shared" si="64"/>
        <v>2.05E-5</v>
      </c>
      <c r="U196" s="91">
        <f t="shared" si="76"/>
        <v>156</v>
      </c>
      <c r="V196" s="54">
        <f t="shared" si="65"/>
        <v>0</v>
      </c>
      <c r="W196" s="54">
        <f t="shared" si="66"/>
        <v>0</v>
      </c>
      <c r="X196" s="41">
        <f t="shared" si="74"/>
        <v>2.05E-5</v>
      </c>
      <c r="Y196" s="40">
        <f>MAX($R$41:R184,R220:R591)</f>
        <v>3.6000000000000001E-5</v>
      </c>
      <c r="Z196" s="66">
        <f t="shared" si="69"/>
        <v>5.6500000000000005E-5</v>
      </c>
      <c r="AA196" s="35">
        <v>156</v>
      </c>
      <c r="AB196" s="41">
        <f t="shared" si="67"/>
        <v>0</v>
      </c>
      <c r="AC196" s="41">
        <f t="shared" si="68"/>
        <v>0</v>
      </c>
      <c r="AD196" s="41">
        <f t="shared" si="75"/>
        <v>2.05E-5</v>
      </c>
      <c r="AE196" s="35">
        <v>156</v>
      </c>
      <c r="AF196" s="105" t="s">
        <v>51</v>
      </c>
      <c r="AG196" s="1"/>
      <c r="AH196" s="1"/>
      <c r="AI196" s="1"/>
      <c r="AJ196" s="1"/>
      <c r="AK196" s="1"/>
      <c r="AL196" s="1"/>
      <c r="AM196" s="1"/>
      <c r="AN196" s="1" t="s">
        <v>51</v>
      </c>
    </row>
    <row r="197" spans="1:40" hidden="1" x14ac:dyDescent="0.2">
      <c r="A197" s="306" t="s">
        <v>147</v>
      </c>
      <c r="B197" s="39">
        <f t="shared" si="56"/>
        <v>157</v>
      </c>
      <c r="C197" s="52">
        <f>Data_Inputs!E185</f>
        <v>36130</v>
      </c>
      <c r="D197" s="75" t="s">
        <v>9</v>
      </c>
      <c r="E197" s="52">
        <f>Data_Inputs!F185</f>
        <v>36160</v>
      </c>
      <c r="F197" s="54">
        <f>IF(Data_Inputs!G185="",0,Data_Inputs!G185)</f>
        <v>0</v>
      </c>
      <c r="G197" s="54">
        <f>IF(Data_Inputs!H185="",0,Data_Inputs!H185)</f>
        <v>0</v>
      </c>
      <c r="H197" s="54">
        <f t="shared" si="57"/>
        <v>0</v>
      </c>
      <c r="I197" s="67">
        <f t="shared" si="58"/>
        <v>0</v>
      </c>
      <c r="J197" s="65"/>
      <c r="K197" s="67">
        <f t="shared" si="59"/>
        <v>0</v>
      </c>
      <c r="L197" s="67">
        <f t="shared" si="60"/>
        <v>0</v>
      </c>
      <c r="M197" s="148">
        <f t="shared" si="70"/>
        <v>0</v>
      </c>
      <c r="N197" s="11">
        <f t="shared" si="71"/>
        <v>0</v>
      </c>
      <c r="O197" s="11">
        <f t="shared" si="72"/>
        <v>0</v>
      </c>
      <c r="P197" s="11">
        <f t="shared" si="61"/>
        <v>0</v>
      </c>
      <c r="Q197" s="11">
        <f t="shared" si="62"/>
        <v>0</v>
      </c>
      <c r="R197" s="140">
        <f t="shared" si="73"/>
        <v>2.0400000000000001E-5</v>
      </c>
      <c r="S197" s="67">
        <f t="shared" si="63"/>
        <v>2.0400000000000001E-5</v>
      </c>
      <c r="T197" s="67">
        <f t="shared" si="64"/>
        <v>2.0400000000000001E-5</v>
      </c>
      <c r="U197" s="91">
        <f t="shared" si="76"/>
        <v>157</v>
      </c>
      <c r="V197" s="54">
        <f t="shared" si="65"/>
        <v>0</v>
      </c>
      <c r="W197" s="54">
        <f t="shared" si="66"/>
        <v>0</v>
      </c>
      <c r="X197" s="41">
        <f t="shared" si="74"/>
        <v>2.0400000000000001E-5</v>
      </c>
      <c r="Y197" s="40">
        <f>MAX($R$41:R185,R221:R592)</f>
        <v>3.6000000000000001E-5</v>
      </c>
      <c r="Z197" s="66">
        <f t="shared" si="69"/>
        <v>5.6400000000000002E-5</v>
      </c>
      <c r="AA197" s="35">
        <v>157</v>
      </c>
      <c r="AB197" s="41">
        <f t="shared" si="67"/>
        <v>0</v>
      </c>
      <c r="AC197" s="41">
        <f t="shared" si="68"/>
        <v>0</v>
      </c>
      <c r="AD197" s="41">
        <f t="shared" si="75"/>
        <v>2.0400000000000001E-5</v>
      </c>
      <c r="AE197" s="35">
        <v>157</v>
      </c>
      <c r="AF197" s="105" t="s">
        <v>51</v>
      </c>
      <c r="AG197" s="1"/>
      <c r="AH197" s="1"/>
      <c r="AI197" s="1"/>
      <c r="AJ197" s="1"/>
      <c r="AK197" s="1"/>
      <c r="AL197" s="1"/>
      <c r="AM197" s="1"/>
      <c r="AN197" s="1" t="s">
        <v>51</v>
      </c>
    </row>
    <row r="198" spans="1:40" hidden="1" x14ac:dyDescent="0.2">
      <c r="A198" s="306" t="s">
        <v>147</v>
      </c>
      <c r="B198" s="39">
        <f t="shared" si="56"/>
        <v>158</v>
      </c>
      <c r="C198" s="52">
        <f>Data_Inputs!E186</f>
        <v>36100</v>
      </c>
      <c r="D198" s="75" t="s">
        <v>9</v>
      </c>
      <c r="E198" s="52">
        <f>Data_Inputs!F186</f>
        <v>36129</v>
      </c>
      <c r="F198" s="54">
        <f>IF(Data_Inputs!G186="",0,Data_Inputs!G186)</f>
        <v>0</v>
      </c>
      <c r="G198" s="54">
        <f>IF(Data_Inputs!H186="",0,Data_Inputs!H186)</f>
        <v>0</v>
      </c>
      <c r="H198" s="54">
        <f t="shared" si="57"/>
        <v>0</v>
      </c>
      <c r="I198" s="67">
        <f t="shared" si="58"/>
        <v>0</v>
      </c>
      <c r="J198" s="65"/>
      <c r="K198" s="67">
        <f t="shared" si="59"/>
        <v>0</v>
      </c>
      <c r="L198" s="67">
        <f t="shared" si="60"/>
        <v>0</v>
      </c>
      <c r="M198" s="148">
        <f t="shared" si="70"/>
        <v>0</v>
      </c>
      <c r="N198" s="11">
        <f t="shared" si="71"/>
        <v>0</v>
      </c>
      <c r="O198" s="11">
        <f t="shared" si="72"/>
        <v>0</v>
      </c>
      <c r="P198" s="11">
        <f t="shared" si="61"/>
        <v>0</v>
      </c>
      <c r="Q198" s="11">
        <f t="shared" si="62"/>
        <v>0</v>
      </c>
      <c r="R198" s="140">
        <f t="shared" si="73"/>
        <v>2.0299999999999999E-5</v>
      </c>
      <c r="S198" s="67">
        <f t="shared" si="63"/>
        <v>2.0299999999999999E-5</v>
      </c>
      <c r="T198" s="67">
        <f t="shared" si="64"/>
        <v>2.0299999999999999E-5</v>
      </c>
      <c r="U198" s="91">
        <f t="shared" si="76"/>
        <v>158</v>
      </c>
      <c r="V198" s="54">
        <f t="shared" si="65"/>
        <v>0</v>
      </c>
      <c r="W198" s="54">
        <f t="shared" si="66"/>
        <v>0</v>
      </c>
      <c r="X198" s="41">
        <f t="shared" si="74"/>
        <v>2.0299999999999999E-5</v>
      </c>
      <c r="Y198" s="40">
        <f>MAX($R$41:R186,R222:R593)</f>
        <v>3.6000000000000001E-5</v>
      </c>
      <c r="Z198" s="66">
        <f t="shared" si="69"/>
        <v>5.63E-5</v>
      </c>
      <c r="AA198" s="35">
        <v>158</v>
      </c>
      <c r="AB198" s="41">
        <f t="shared" si="67"/>
        <v>0</v>
      </c>
      <c r="AC198" s="41">
        <f t="shared" si="68"/>
        <v>0</v>
      </c>
      <c r="AD198" s="41">
        <f t="shared" si="75"/>
        <v>2.0299999999999999E-5</v>
      </c>
      <c r="AE198" s="35">
        <v>158</v>
      </c>
      <c r="AF198" s="105" t="s">
        <v>51</v>
      </c>
      <c r="AG198" s="1"/>
      <c r="AH198" s="1"/>
      <c r="AI198" s="1"/>
      <c r="AJ198" s="1"/>
      <c r="AK198" s="1"/>
      <c r="AL198" s="1"/>
      <c r="AM198" s="1"/>
      <c r="AN198" s="1" t="s">
        <v>51</v>
      </c>
    </row>
    <row r="199" spans="1:40" hidden="1" x14ac:dyDescent="0.2">
      <c r="A199" s="306" t="s">
        <v>147</v>
      </c>
      <c r="B199" s="39">
        <f t="shared" si="56"/>
        <v>159</v>
      </c>
      <c r="C199" s="52">
        <f>Data_Inputs!E187</f>
        <v>36069</v>
      </c>
      <c r="D199" s="75" t="s">
        <v>9</v>
      </c>
      <c r="E199" s="52">
        <f>Data_Inputs!F187</f>
        <v>36099</v>
      </c>
      <c r="F199" s="54">
        <f>IF(Data_Inputs!G187="",0,Data_Inputs!G187)</f>
        <v>0</v>
      </c>
      <c r="G199" s="54">
        <f>IF(Data_Inputs!H187="",0,Data_Inputs!H187)</f>
        <v>0</v>
      </c>
      <c r="H199" s="54">
        <f t="shared" si="57"/>
        <v>0</v>
      </c>
      <c r="I199" s="67">
        <f t="shared" si="58"/>
        <v>0</v>
      </c>
      <c r="J199" s="65"/>
      <c r="K199" s="67">
        <f t="shared" si="59"/>
        <v>0</v>
      </c>
      <c r="L199" s="67">
        <f t="shared" si="60"/>
        <v>0</v>
      </c>
      <c r="M199" s="148">
        <f t="shared" si="70"/>
        <v>0</v>
      </c>
      <c r="N199" s="11">
        <f t="shared" si="71"/>
        <v>0</v>
      </c>
      <c r="O199" s="11">
        <f t="shared" si="72"/>
        <v>0</v>
      </c>
      <c r="P199" s="11">
        <f t="shared" si="61"/>
        <v>0</v>
      </c>
      <c r="Q199" s="11">
        <f t="shared" si="62"/>
        <v>0</v>
      </c>
      <c r="R199" s="140">
        <f t="shared" si="73"/>
        <v>2.02E-5</v>
      </c>
      <c r="S199" s="67">
        <f t="shared" si="63"/>
        <v>2.02E-5</v>
      </c>
      <c r="T199" s="67">
        <f t="shared" si="64"/>
        <v>2.02E-5</v>
      </c>
      <c r="U199" s="91">
        <f t="shared" si="76"/>
        <v>159</v>
      </c>
      <c r="V199" s="54">
        <f t="shared" si="65"/>
        <v>0</v>
      </c>
      <c r="W199" s="54">
        <f t="shared" si="66"/>
        <v>0</v>
      </c>
      <c r="X199" s="41">
        <f t="shared" si="74"/>
        <v>2.02E-5</v>
      </c>
      <c r="Y199" s="40">
        <f>MAX($R$41:R187,R223:R594)</f>
        <v>3.6000000000000001E-5</v>
      </c>
      <c r="Z199" s="66">
        <f t="shared" si="69"/>
        <v>5.6199999999999997E-5</v>
      </c>
      <c r="AA199" s="35">
        <v>159</v>
      </c>
      <c r="AB199" s="41">
        <f t="shared" si="67"/>
        <v>0</v>
      </c>
      <c r="AC199" s="41">
        <f t="shared" si="68"/>
        <v>0</v>
      </c>
      <c r="AD199" s="41">
        <f t="shared" si="75"/>
        <v>2.02E-5</v>
      </c>
      <c r="AE199" s="35">
        <v>159</v>
      </c>
      <c r="AF199" s="105" t="s">
        <v>51</v>
      </c>
      <c r="AG199" s="1"/>
      <c r="AH199" s="1"/>
      <c r="AI199" s="1"/>
      <c r="AJ199" s="1"/>
      <c r="AK199" s="1"/>
      <c r="AL199" s="1"/>
      <c r="AM199" s="1"/>
      <c r="AN199" s="1" t="s">
        <v>51</v>
      </c>
    </row>
    <row r="200" spans="1:40" hidden="1" x14ac:dyDescent="0.2">
      <c r="A200" s="306" t="s">
        <v>147</v>
      </c>
      <c r="B200" s="39">
        <f t="shared" si="56"/>
        <v>160</v>
      </c>
      <c r="C200" s="52">
        <f>Data_Inputs!E188</f>
        <v>36039</v>
      </c>
      <c r="D200" s="75" t="s">
        <v>9</v>
      </c>
      <c r="E200" s="52">
        <f>Data_Inputs!F188</f>
        <v>36068</v>
      </c>
      <c r="F200" s="54">
        <f>IF(Data_Inputs!G188="",0,Data_Inputs!G188)</f>
        <v>0</v>
      </c>
      <c r="G200" s="54">
        <f>IF(Data_Inputs!H188="",0,Data_Inputs!H188)</f>
        <v>0</v>
      </c>
      <c r="H200" s="54">
        <f t="shared" si="57"/>
        <v>0</v>
      </c>
      <c r="I200" s="67">
        <f t="shared" si="58"/>
        <v>0</v>
      </c>
      <c r="J200" s="65"/>
      <c r="K200" s="67">
        <f t="shared" si="59"/>
        <v>0</v>
      </c>
      <c r="L200" s="67">
        <f t="shared" si="60"/>
        <v>0</v>
      </c>
      <c r="M200" s="148">
        <f t="shared" si="70"/>
        <v>0</v>
      </c>
      <c r="N200" s="11">
        <f t="shared" si="71"/>
        <v>0</v>
      </c>
      <c r="O200" s="11">
        <f t="shared" si="72"/>
        <v>0</v>
      </c>
      <c r="P200" s="11">
        <f t="shared" si="61"/>
        <v>0</v>
      </c>
      <c r="Q200" s="11">
        <f t="shared" si="62"/>
        <v>0</v>
      </c>
      <c r="R200" s="140">
        <f t="shared" si="73"/>
        <v>2.0100000000000001E-5</v>
      </c>
      <c r="S200" s="67">
        <f t="shared" si="63"/>
        <v>2.0100000000000001E-5</v>
      </c>
      <c r="T200" s="67">
        <f t="shared" si="64"/>
        <v>2.0100000000000001E-5</v>
      </c>
      <c r="U200" s="91">
        <f t="shared" si="76"/>
        <v>160</v>
      </c>
      <c r="V200" s="54">
        <f t="shared" si="65"/>
        <v>0</v>
      </c>
      <c r="W200" s="54">
        <f t="shared" si="66"/>
        <v>0</v>
      </c>
      <c r="X200" s="41">
        <f t="shared" si="74"/>
        <v>2.0100000000000001E-5</v>
      </c>
      <c r="Y200" s="40">
        <f>MAX($R$41:R188,R224:R595)</f>
        <v>3.6000000000000001E-5</v>
      </c>
      <c r="Z200" s="66">
        <f t="shared" si="69"/>
        <v>5.6100000000000002E-5</v>
      </c>
      <c r="AA200" s="35">
        <v>160</v>
      </c>
      <c r="AB200" s="41">
        <f t="shared" si="67"/>
        <v>0</v>
      </c>
      <c r="AC200" s="41">
        <f t="shared" si="68"/>
        <v>0</v>
      </c>
      <c r="AD200" s="41">
        <f t="shared" si="75"/>
        <v>2.0100000000000001E-5</v>
      </c>
      <c r="AE200" s="35">
        <v>160</v>
      </c>
      <c r="AF200" s="105" t="s">
        <v>51</v>
      </c>
      <c r="AG200" s="1"/>
      <c r="AH200" s="1"/>
      <c r="AI200" s="1"/>
      <c r="AJ200" s="1"/>
      <c r="AK200" s="1"/>
      <c r="AL200" s="1"/>
      <c r="AM200" s="1"/>
      <c r="AN200" s="1" t="s">
        <v>51</v>
      </c>
    </row>
    <row r="201" spans="1:40" hidden="1" x14ac:dyDescent="0.2">
      <c r="A201" s="306" t="s">
        <v>147</v>
      </c>
      <c r="B201" s="39">
        <f t="shared" si="56"/>
        <v>161</v>
      </c>
      <c r="C201" s="52">
        <f>Data_Inputs!E189</f>
        <v>36008</v>
      </c>
      <c r="D201" s="75" t="s">
        <v>9</v>
      </c>
      <c r="E201" s="52">
        <f>Data_Inputs!F189</f>
        <v>36038</v>
      </c>
      <c r="F201" s="54">
        <f>IF(Data_Inputs!G189="",0,Data_Inputs!G189)</f>
        <v>0</v>
      </c>
      <c r="G201" s="54">
        <f>IF(Data_Inputs!H189="",0,Data_Inputs!H189)</f>
        <v>0</v>
      </c>
      <c r="H201" s="54">
        <f t="shared" si="57"/>
        <v>0</v>
      </c>
      <c r="I201" s="67">
        <f t="shared" si="58"/>
        <v>0</v>
      </c>
      <c r="J201" s="65"/>
      <c r="K201" s="67">
        <f t="shared" si="59"/>
        <v>0</v>
      </c>
      <c r="L201" s="67">
        <f t="shared" si="60"/>
        <v>0</v>
      </c>
      <c r="M201" s="148">
        <f t="shared" si="70"/>
        <v>0</v>
      </c>
      <c r="N201" s="11">
        <f t="shared" si="71"/>
        <v>0</v>
      </c>
      <c r="O201" s="11">
        <f t="shared" si="72"/>
        <v>0</v>
      </c>
      <c r="P201" s="11">
        <f t="shared" si="61"/>
        <v>0</v>
      </c>
      <c r="Q201" s="11">
        <f t="shared" si="62"/>
        <v>0</v>
      </c>
      <c r="R201" s="140">
        <f t="shared" si="73"/>
        <v>2.0000000000000002E-5</v>
      </c>
      <c r="S201" s="67">
        <f t="shared" si="63"/>
        <v>2.0000000000000002E-5</v>
      </c>
      <c r="T201" s="67">
        <f t="shared" si="64"/>
        <v>2.0000000000000002E-5</v>
      </c>
      <c r="U201" s="91">
        <f t="shared" si="76"/>
        <v>161</v>
      </c>
      <c r="V201" s="54">
        <f t="shared" si="65"/>
        <v>0</v>
      </c>
      <c r="W201" s="54">
        <f t="shared" si="66"/>
        <v>0</v>
      </c>
      <c r="X201" s="41">
        <f t="shared" si="74"/>
        <v>2.0000000000000002E-5</v>
      </c>
      <c r="Y201" s="40">
        <f>MAX($R$41:R189,R225:R596)</f>
        <v>3.6000000000000001E-5</v>
      </c>
      <c r="Z201" s="66">
        <f t="shared" si="69"/>
        <v>5.6000000000000006E-5</v>
      </c>
      <c r="AA201" s="35">
        <v>161</v>
      </c>
      <c r="AB201" s="41">
        <f t="shared" si="67"/>
        <v>0</v>
      </c>
      <c r="AC201" s="41">
        <f t="shared" si="68"/>
        <v>0</v>
      </c>
      <c r="AD201" s="41">
        <f t="shared" si="75"/>
        <v>2.0000000000000002E-5</v>
      </c>
      <c r="AE201" s="35">
        <v>161</v>
      </c>
      <c r="AF201" s="105" t="s">
        <v>51</v>
      </c>
      <c r="AG201" s="1"/>
      <c r="AH201" s="1"/>
      <c r="AI201" s="1"/>
      <c r="AJ201" s="1"/>
      <c r="AK201" s="1"/>
      <c r="AL201" s="1"/>
      <c r="AM201" s="1"/>
      <c r="AN201" s="1" t="s">
        <v>51</v>
      </c>
    </row>
    <row r="202" spans="1:40" hidden="1" x14ac:dyDescent="0.2">
      <c r="A202" s="306" t="s">
        <v>147</v>
      </c>
      <c r="B202" s="39">
        <f t="shared" si="56"/>
        <v>162</v>
      </c>
      <c r="C202" s="52">
        <f>Data_Inputs!E190</f>
        <v>35977</v>
      </c>
      <c r="D202" s="75" t="s">
        <v>9</v>
      </c>
      <c r="E202" s="52">
        <f>Data_Inputs!F190</f>
        <v>36007</v>
      </c>
      <c r="F202" s="54">
        <f>IF(Data_Inputs!G190="",0,Data_Inputs!G190)</f>
        <v>0</v>
      </c>
      <c r="G202" s="54">
        <f>IF(Data_Inputs!H190="",0,Data_Inputs!H190)</f>
        <v>0</v>
      </c>
      <c r="H202" s="54">
        <f t="shared" si="57"/>
        <v>0</v>
      </c>
      <c r="I202" s="67">
        <f t="shared" si="58"/>
        <v>0</v>
      </c>
      <c r="J202" s="65"/>
      <c r="K202" s="67">
        <f t="shared" si="59"/>
        <v>0</v>
      </c>
      <c r="L202" s="67">
        <f t="shared" si="60"/>
        <v>0</v>
      </c>
      <c r="M202" s="148">
        <f t="shared" si="70"/>
        <v>0</v>
      </c>
      <c r="N202" s="11">
        <f t="shared" si="71"/>
        <v>0</v>
      </c>
      <c r="O202" s="11">
        <f t="shared" si="72"/>
        <v>0</v>
      </c>
      <c r="P202" s="11">
        <f t="shared" si="61"/>
        <v>0</v>
      </c>
      <c r="Q202" s="11">
        <f t="shared" si="62"/>
        <v>0</v>
      </c>
      <c r="R202" s="140">
        <f t="shared" si="73"/>
        <v>1.9899999999999999E-5</v>
      </c>
      <c r="S202" s="67">
        <f t="shared" si="63"/>
        <v>1.9899999999999999E-5</v>
      </c>
      <c r="T202" s="67">
        <f t="shared" si="64"/>
        <v>1.9899999999999999E-5</v>
      </c>
      <c r="U202" s="91">
        <f t="shared" si="76"/>
        <v>162</v>
      </c>
      <c r="V202" s="54">
        <f t="shared" si="65"/>
        <v>0</v>
      </c>
      <c r="W202" s="54">
        <f t="shared" si="66"/>
        <v>0</v>
      </c>
      <c r="X202" s="41">
        <f t="shared" si="74"/>
        <v>1.9899999999999999E-5</v>
      </c>
      <c r="Y202" s="40">
        <f>MAX($R$41:R190,R226:R597)</f>
        <v>3.6000000000000001E-5</v>
      </c>
      <c r="Z202" s="66">
        <f t="shared" si="69"/>
        <v>5.5900000000000004E-5</v>
      </c>
      <c r="AA202" s="35">
        <v>162</v>
      </c>
      <c r="AB202" s="41">
        <f t="shared" si="67"/>
        <v>0</v>
      </c>
      <c r="AC202" s="41">
        <f t="shared" si="68"/>
        <v>0</v>
      </c>
      <c r="AD202" s="41">
        <f t="shared" si="75"/>
        <v>1.9899999999999999E-5</v>
      </c>
      <c r="AE202" s="35">
        <v>162</v>
      </c>
      <c r="AF202" s="105" t="s">
        <v>51</v>
      </c>
      <c r="AG202" s="1"/>
      <c r="AH202" s="1"/>
      <c r="AI202" s="1"/>
      <c r="AJ202" s="1"/>
      <c r="AK202" s="1"/>
      <c r="AL202" s="1"/>
      <c r="AM202" s="1"/>
      <c r="AN202" s="1" t="s">
        <v>51</v>
      </c>
    </row>
    <row r="203" spans="1:40" hidden="1" x14ac:dyDescent="0.2">
      <c r="A203" s="306" t="s">
        <v>147</v>
      </c>
      <c r="B203" s="39">
        <f t="shared" si="56"/>
        <v>163</v>
      </c>
      <c r="C203" s="52">
        <f>Data_Inputs!E191</f>
        <v>35947</v>
      </c>
      <c r="D203" s="75" t="s">
        <v>9</v>
      </c>
      <c r="E203" s="52">
        <f>Data_Inputs!F191</f>
        <v>35976</v>
      </c>
      <c r="F203" s="54">
        <f>IF(Data_Inputs!G191="",0,Data_Inputs!G191)</f>
        <v>0</v>
      </c>
      <c r="G203" s="54">
        <f>IF(Data_Inputs!H191="",0,Data_Inputs!H191)</f>
        <v>0</v>
      </c>
      <c r="H203" s="54">
        <f t="shared" si="57"/>
        <v>0</v>
      </c>
      <c r="I203" s="67">
        <f t="shared" si="58"/>
        <v>0</v>
      </c>
      <c r="J203" s="65"/>
      <c r="K203" s="67">
        <f t="shared" si="59"/>
        <v>0</v>
      </c>
      <c r="L203" s="67">
        <f t="shared" si="60"/>
        <v>0</v>
      </c>
      <c r="M203" s="148">
        <f t="shared" si="70"/>
        <v>0</v>
      </c>
      <c r="N203" s="11">
        <f t="shared" si="71"/>
        <v>0</v>
      </c>
      <c r="O203" s="11">
        <f t="shared" si="72"/>
        <v>0</v>
      </c>
      <c r="P203" s="11">
        <f t="shared" si="61"/>
        <v>0</v>
      </c>
      <c r="Q203" s="11">
        <f t="shared" si="62"/>
        <v>0</v>
      </c>
      <c r="R203" s="140">
        <f t="shared" si="73"/>
        <v>1.98E-5</v>
      </c>
      <c r="S203" s="67">
        <f t="shared" si="63"/>
        <v>1.98E-5</v>
      </c>
      <c r="T203" s="67">
        <f t="shared" si="64"/>
        <v>1.98E-5</v>
      </c>
      <c r="U203" s="91">
        <f t="shared" si="76"/>
        <v>163</v>
      </c>
      <c r="V203" s="54">
        <f t="shared" si="65"/>
        <v>0</v>
      </c>
      <c r="W203" s="54">
        <f t="shared" si="66"/>
        <v>0</v>
      </c>
      <c r="X203" s="41">
        <f t="shared" si="74"/>
        <v>1.98E-5</v>
      </c>
      <c r="Y203" s="40">
        <f>MAX($R$41:R191,R227:R598)</f>
        <v>3.6000000000000001E-5</v>
      </c>
      <c r="Z203" s="66">
        <f t="shared" si="69"/>
        <v>5.5800000000000001E-5</v>
      </c>
      <c r="AA203" s="35">
        <v>163</v>
      </c>
      <c r="AB203" s="41">
        <f t="shared" si="67"/>
        <v>0</v>
      </c>
      <c r="AC203" s="41">
        <f t="shared" si="68"/>
        <v>0</v>
      </c>
      <c r="AD203" s="41">
        <f t="shared" si="75"/>
        <v>1.98E-5</v>
      </c>
      <c r="AE203" s="35">
        <v>163</v>
      </c>
      <c r="AF203" s="105" t="s">
        <v>51</v>
      </c>
      <c r="AG203" s="1"/>
      <c r="AH203" s="1"/>
      <c r="AI203" s="1"/>
      <c r="AJ203" s="1"/>
      <c r="AK203" s="1"/>
      <c r="AL203" s="1"/>
      <c r="AM203" s="1"/>
      <c r="AN203" s="1" t="s">
        <v>51</v>
      </c>
    </row>
    <row r="204" spans="1:40" hidden="1" x14ac:dyDescent="0.2">
      <c r="A204" s="306" t="s">
        <v>147</v>
      </c>
      <c r="B204" s="39">
        <f t="shared" si="56"/>
        <v>164</v>
      </c>
      <c r="C204" s="52">
        <f>Data_Inputs!E192</f>
        <v>35916</v>
      </c>
      <c r="D204" s="75" t="s">
        <v>9</v>
      </c>
      <c r="E204" s="52">
        <f>Data_Inputs!F192</f>
        <v>35946</v>
      </c>
      <c r="F204" s="54">
        <f>IF(Data_Inputs!G192="",0,Data_Inputs!G192)</f>
        <v>0</v>
      </c>
      <c r="G204" s="54">
        <f>IF(Data_Inputs!H192="",0,Data_Inputs!H192)</f>
        <v>0</v>
      </c>
      <c r="H204" s="54">
        <f t="shared" si="57"/>
        <v>0</v>
      </c>
      <c r="I204" s="67">
        <f t="shared" si="58"/>
        <v>0</v>
      </c>
      <c r="J204" s="65"/>
      <c r="K204" s="67">
        <f t="shared" si="59"/>
        <v>0</v>
      </c>
      <c r="L204" s="67">
        <f t="shared" si="60"/>
        <v>0</v>
      </c>
      <c r="M204" s="148">
        <f t="shared" si="70"/>
        <v>0</v>
      </c>
      <c r="N204" s="11">
        <f t="shared" si="71"/>
        <v>0</v>
      </c>
      <c r="O204" s="11">
        <f t="shared" si="72"/>
        <v>0</v>
      </c>
      <c r="P204" s="11">
        <f t="shared" si="61"/>
        <v>0</v>
      </c>
      <c r="Q204" s="11">
        <f t="shared" si="62"/>
        <v>0</v>
      </c>
      <c r="R204" s="140">
        <f t="shared" si="73"/>
        <v>1.9700000000000001E-5</v>
      </c>
      <c r="S204" s="67">
        <f t="shared" si="63"/>
        <v>1.9700000000000001E-5</v>
      </c>
      <c r="T204" s="67">
        <f t="shared" si="64"/>
        <v>1.9700000000000001E-5</v>
      </c>
      <c r="U204" s="91">
        <f t="shared" si="76"/>
        <v>164</v>
      </c>
      <c r="V204" s="54">
        <f t="shared" si="65"/>
        <v>0</v>
      </c>
      <c r="W204" s="54">
        <f t="shared" si="66"/>
        <v>0</v>
      </c>
      <c r="X204" s="41">
        <f t="shared" si="74"/>
        <v>1.9700000000000001E-5</v>
      </c>
      <c r="Y204" s="40">
        <f>MAX($R$41:R192,R228:R599)</f>
        <v>3.6000000000000001E-5</v>
      </c>
      <c r="Z204" s="66">
        <f t="shared" si="69"/>
        <v>5.5699999999999999E-5</v>
      </c>
      <c r="AA204" s="35">
        <v>164</v>
      </c>
      <c r="AB204" s="41">
        <f t="shared" si="67"/>
        <v>0</v>
      </c>
      <c r="AC204" s="41">
        <f t="shared" si="68"/>
        <v>0</v>
      </c>
      <c r="AD204" s="41">
        <f t="shared" si="75"/>
        <v>1.9700000000000001E-5</v>
      </c>
      <c r="AE204" s="35">
        <v>164</v>
      </c>
      <c r="AF204" s="105" t="s">
        <v>51</v>
      </c>
      <c r="AG204" s="1"/>
      <c r="AH204" s="1"/>
      <c r="AI204" s="1"/>
      <c r="AJ204" s="1"/>
      <c r="AK204" s="1"/>
      <c r="AL204" s="1"/>
      <c r="AM204" s="1"/>
      <c r="AN204" s="1" t="s">
        <v>51</v>
      </c>
    </row>
    <row r="205" spans="1:40" hidden="1" x14ac:dyDescent="0.2">
      <c r="A205" s="306" t="s">
        <v>147</v>
      </c>
      <c r="B205" s="39">
        <f t="shared" si="56"/>
        <v>165</v>
      </c>
      <c r="C205" s="52">
        <f>Data_Inputs!E193</f>
        <v>35886</v>
      </c>
      <c r="D205" s="75" t="s">
        <v>9</v>
      </c>
      <c r="E205" s="52">
        <f>Data_Inputs!F193</f>
        <v>35915</v>
      </c>
      <c r="F205" s="54">
        <f>IF(Data_Inputs!G193="",0,Data_Inputs!G193)</f>
        <v>0</v>
      </c>
      <c r="G205" s="54">
        <f>IF(Data_Inputs!H193="",0,Data_Inputs!H193)</f>
        <v>0</v>
      </c>
      <c r="H205" s="54">
        <f t="shared" si="57"/>
        <v>0</v>
      </c>
      <c r="I205" s="67">
        <f t="shared" si="58"/>
        <v>0</v>
      </c>
      <c r="J205" s="65"/>
      <c r="K205" s="67">
        <f t="shared" si="59"/>
        <v>0</v>
      </c>
      <c r="L205" s="67">
        <f t="shared" si="60"/>
        <v>0</v>
      </c>
      <c r="M205" s="148">
        <f t="shared" si="70"/>
        <v>0</v>
      </c>
      <c r="N205" s="11">
        <f t="shared" si="71"/>
        <v>0</v>
      </c>
      <c r="O205" s="11">
        <f t="shared" si="72"/>
        <v>0</v>
      </c>
      <c r="P205" s="11">
        <f t="shared" si="61"/>
        <v>0</v>
      </c>
      <c r="Q205" s="11">
        <f t="shared" si="62"/>
        <v>0</v>
      </c>
      <c r="R205" s="140">
        <f t="shared" si="73"/>
        <v>1.9599999999999999E-5</v>
      </c>
      <c r="S205" s="67">
        <f t="shared" si="63"/>
        <v>1.9599999999999999E-5</v>
      </c>
      <c r="T205" s="67">
        <f t="shared" si="64"/>
        <v>1.9599999999999999E-5</v>
      </c>
      <c r="U205" s="91">
        <f t="shared" si="76"/>
        <v>165</v>
      </c>
      <c r="V205" s="54">
        <f t="shared" si="65"/>
        <v>0</v>
      </c>
      <c r="W205" s="54">
        <f t="shared" si="66"/>
        <v>0</v>
      </c>
      <c r="X205" s="41">
        <f t="shared" si="74"/>
        <v>1.9599999999999999E-5</v>
      </c>
      <c r="Y205" s="40">
        <f>MAX($R$41:R193,R229:R600)</f>
        <v>3.6000000000000001E-5</v>
      </c>
      <c r="Z205" s="66">
        <f t="shared" si="69"/>
        <v>5.5599999999999996E-5</v>
      </c>
      <c r="AA205" s="35">
        <v>165</v>
      </c>
      <c r="AB205" s="41">
        <f t="shared" si="67"/>
        <v>0</v>
      </c>
      <c r="AC205" s="41">
        <f t="shared" si="68"/>
        <v>0</v>
      </c>
      <c r="AD205" s="41">
        <f t="shared" si="75"/>
        <v>1.9599999999999999E-5</v>
      </c>
      <c r="AE205" s="35">
        <v>165</v>
      </c>
      <c r="AF205" s="105" t="s">
        <v>51</v>
      </c>
      <c r="AG205" s="1"/>
      <c r="AH205" s="1"/>
      <c r="AI205" s="1"/>
      <c r="AJ205" s="1"/>
      <c r="AK205" s="1"/>
      <c r="AL205" s="1"/>
      <c r="AM205" s="1"/>
      <c r="AN205" s="1" t="s">
        <v>51</v>
      </c>
    </row>
    <row r="206" spans="1:40" hidden="1" x14ac:dyDescent="0.2">
      <c r="A206" s="306" t="s">
        <v>147</v>
      </c>
      <c r="B206" s="39">
        <f t="shared" si="56"/>
        <v>166</v>
      </c>
      <c r="C206" s="52">
        <f>Data_Inputs!E194</f>
        <v>35855</v>
      </c>
      <c r="D206" s="75" t="s">
        <v>9</v>
      </c>
      <c r="E206" s="52">
        <f>Data_Inputs!F194</f>
        <v>35885</v>
      </c>
      <c r="F206" s="54">
        <f>IF(Data_Inputs!G194="",0,Data_Inputs!G194)</f>
        <v>0</v>
      </c>
      <c r="G206" s="54">
        <f>IF(Data_Inputs!H194="",0,Data_Inputs!H194)</f>
        <v>0</v>
      </c>
      <c r="H206" s="54">
        <f t="shared" si="57"/>
        <v>0</v>
      </c>
      <c r="I206" s="67">
        <f t="shared" si="58"/>
        <v>0</v>
      </c>
      <c r="J206" s="65"/>
      <c r="K206" s="67">
        <f t="shared" si="59"/>
        <v>0</v>
      </c>
      <c r="L206" s="67">
        <f t="shared" si="60"/>
        <v>0</v>
      </c>
      <c r="M206" s="148">
        <f t="shared" si="70"/>
        <v>0</v>
      </c>
      <c r="N206" s="11">
        <f t="shared" si="71"/>
        <v>0</v>
      </c>
      <c r="O206" s="11">
        <f t="shared" si="72"/>
        <v>0</v>
      </c>
      <c r="P206" s="11">
        <f t="shared" si="61"/>
        <v>0</v>
      </c>
      <c r="Q206" s="11">
        <f t="shared" si="62"/>
        <v>0</v>
      </c>
      <c r="R206" s="140">
        <f t="shared" si="73"/>
        <v>1.95E-5</v>
      </c>
      <c r="S206" s="67">
        <f t="shared" si="63"/>
        <v>1.95E-5</v>
      </c>
      <c r="T206" s="67">
        <f t="shared" si="64"/>
        <v>1.95E-5</v>
      </c>
      <c r="U206" s="91">
        <f t="shared" si="76"/>
        <v>166</v>
      </c>
      <c r="V206" s="54">
        <f t="shared" si="65"/>
        <v>0</v>
      </c>
      <c r="W206" s="54">
        <f t="shared" si="66"/>
        <v>0</v>
      </c>
      <c r="X206" s="41">
        <f t="shared" si="74"/>
        <v>1.95E-5</v>
      </c>
      <c r="Y206" s="40">
        <f>MAX($R$41:R194,R230:R601)</f>
        <v>3.6000000000000001E-5</v>
      </c>
      <c r="Z206" s="66">
        <f t="shared" si="69"/>
        <v>5.5500000000000001E-5</v>
      </c>
      <c r="AA206" s="35">
        <v>166</v>
      </c>
      <c r="AB206" s="41">
        <f t="shared" si="67"/>
        <v>0</v>
      </c>
      <c r="AC206" s="41">
        <f t="shared" si="68"/>
        <v>0</v>
      </c>
      <c r="AD206" s="41">
        <f t="shared" si="75"/>
        <v>1.95E-5</v>
      </c>
      <c r="AE206" s="35">
        <v>166</v>
      </c>
      <c r="AF206" s="105" t="s">
        <v>51</v>
      </c>
      <c r="AG206" s="1"/>
      <c r="AH206" s="1"/>
      <c r="AI206" s="1"/>
      <c r="AJ206" s="1"/>
      <c r="AK206" s="1"/>
      <c r="AL206" s="1"/>
      <c r="AM206" s="1"/>
      <c r="AN206" s="1" t="s">
        <v>51</v>
      </c>
    </row>
    <row r="207" spans="1:40" hidden="1" x14ac:dyDescent="0.2">
      <c r="A207" s="306" t="s">
        <v>147</v>
      </c>
      <c r="B207" s="39">
        <f t="shared" si="56"/>
        <v>167</v>
      </c>
      <c r="C207" s="52">
        <f>Data_Inputs!E195</f>
        <v>35827</v>
      </c>
      <c r="D207" s="75" t="s">
        <v>9</v>
      </c>
      <c r="E207" s="52">
        <f>Data_Inputs!F195</f>
        <v>35854</v>
      </c>
      <c r="F207" s="54">
        <f>IF(Data_Inputs!G195="",0,Data_Inputs!G195)</f>
        <v>0</v>
      </c>
      <c r="G207" s="54">
        <f>IF(Data_Inputs!H195="",0,Data_Inputs!H195)</f>
        <v>0</v>
      </c>
      <c r="H207" s="54">
        <f t="shared" si="57"/>
        <v>0</v>
      </c>
      <c r="I207" s="67">
        <f t="shared" si="58"/>
        <v>0</v>
      </c>
      <c r="J207" s="65"/>
      <c r="K207" s="67">
        <f t="shared" si="59"/>
        <v>0</v>
      </c>
      <c r="L207" s="67">
        <f t="shared" si="60"/>
        <v>0</v>
      </c>
      <c r="M207" s="148">
        <f t="shared" si="70"/>
        <v>0</v>
      </c>
      <c r="N207" s="11">
        <f t="shared" si="71"/>
        <v>0</v>
      </c>
      <c r="O207" s="11">
        <f t="shared" si="72"/>
        <v>0</v>
      </c>
      <c r="P207" s="11">
        <f t="shared" si="61"/>
        <v>0</v>
      </c>
      <c r="Q207" s="11">
        <f t="shared" si="62"/>
        <v>0</v>
      </c>
      <c r="R207" s="140">
        <f t="shared" si="73"/>
        <v>1.9400000000000001E-5</v>
      </c>
      <c r="S207" s="67">
        <f t="shared" si="63"/>
        <v>1.9400000000000001E-5</v>
      </c>
      <c r="T207" s="67">
        <f t="shared" si="64"/>
        <v>1.9400000000000001E-5</v>
      </c>
      <c r="U207" s="91">
        <f t="shared" si="76"/>
        <v>167</v>
      </c>
      <c r="V207" s="54">
        <f t="shared" si="65"/>
        <v>0</v>
      </c>
      <c r="W207" s="54">
        <f t="shared" si="66"/>
        <v>0</v>
      </c>
      <c r="X207" s="41">
        <f t="shared" si="74"/>
        <v>1.9400000000000001E-5</v>
      </c>
      <c r="Y207" s="40">
        <f>MAX($R$41:R195,R231:R602)</f>
        <v>3.6000000000000001E-5</v>
      </c>
      <c r="Z207" s="66">
        <f t="shared" si="69"/>
        <v>5.5400000000000005E-5</v>
      </c>
      <c r="AA207" s="35">
        <v>167</v>
      </c>
      <c r="AB207" s="41">
        <f t="shared" si="67"/>
        <v>0</v>
      </c>
      <c r="AC207" s="41">
        <f t="shared" si="68"/>
        <v>0</v>
      </c>
      <c r="AD207" s="41">
        <f t="shared" si="75"/>
        <v>1.9400000000000001E-5</v>
      </c>
      <c r="AE207" s="35">
        <v>167</v>
      </c>
      <c r="AF207" s="105" t="s">
        <v>51</v>
      </c>
      <c r="AG207" s="1"/>
      <c r="AH207" s="1"/>
      <c r="AI207" s="1"/>
      <c r="AJ207" s="1"/>
      <c r="AK207" s="1"/>
      <c r="AL207" s="1"/>
      <c r="AM207" s="1"/>
      <c r="AN207" s="1" t="s">
        <v>51</v>
      </c>
    </row>
    <row r="208" spans="1:40" hidden="1" x14ac:dyDescent="0.2">
      <c r="A208" s="306" t="s">
        <v>147</v>
      </c>
      <c r="B208" s="39">
        <f t="shared" si="56"/>
        <v>168</v>
      </c>
      <c r="C208" s="52">
        <f>Data_Inputs!E196</f>
        <v>35796</v>
      </c>
      <c r="D208" s="75" t="s">
        <v>9</v>
      </c>
      <c r="E208" s="52">
        <f>Data_Inputs!F196</f>
        <v>35826</v>
      </c>
      <c r="F208" s="54">
        <f>IF(Data_Inputs!G196="",0,Data_Inputs!G196)</f>
        <v>0</v>
      </c>
      <c r="G208" s="54">
        <f>IF(Data_Inputs!H196="",0,Data_Inputs!H196)</f>
        <v>0</v>
      </c>
      <c r="H208" s="54">
        <f t="shared" si="57"/>
        <v>0</v>
      </c>
      <c r="I208" s="67">
        <f t="shared" si="58"/>
        <v>0</v>
      </c>
      <c r="J208" s="65"/>
      <c r="K208" s="67">
        <f t="shared" si="59"/>
        <v>0</v>
      </c>
      <c r="L208" s="67">
        <f t="shared" si="60"/>
        <v>0</v>
      </c>
      <c r="M208" s="148">
        <f t="shared" si="70"/>
        <v>0</v>
      </c>
      <c r="N208" s="11">
        <f t="shared" si="71"/>
        <v>0</v>
      </c>
      <c r="O208" s="11">
        <f t="shared" si="72"/>
        <v>0</v>
      </c>
      <c r="P208" s="11">
        <f t="shared" si="61"/>
        <v>0</v>
      </c>
      <c r="Q208" s="11">
        <f t="shared" si="62"/>
        <v>0</v>
      </c>
      <c r="R208" s="140">
        <f t="shared" si="73"/>
        <v>1.9300000000000002E-5</v>
      </c>
      <c r="S208" s="67">
        <f t="shared" si="63"/>
        <v>1.9300000000000002E-5</v>
      </c>
      <c r="T208" s="67">
        <f t="shared" si="64"/>
        <v>1.9300000000000002E-5</v>
      </c>
      <c r="U208" s="91">
        <f t="shared" si="76"/>
        <v>168</v>
      </c>
      <c r="V208" s="54">
        <f t="shared" si="65"/>
        <v>0</v>
      </c>
      <c r="W208" s="54">
        <f t="shared" si="66"/>
        <v>0</v>
      </c>
      <c r="X208" s="41">
        <f t="shared" si="74"/>
        <v>1.9300000000000002E-5</v>
      </c>
      <c r="Y208" s="40">
        <f>MAX($R$41:R196,R232:R603)</f>
        <v>3.6000000000000001E-5</v>
      </c>
      <c r="Z208" s="66">
        <f t="shared" si="69"/>
        <v>5.5300000000000002E-5</v>
      </c>
      <c r="AA208" s="35">
        <v>168</v>
      </c>
      <c r="AB208" s="41">
        <f t="shared" si="67"/>
        <v>0</v>
      </c>
      <c r="AC208" s="41">
        <f t="shared" si="68"/>
        <v>0</v>
      </c>
      <c r="AD208" s="41">
        <f t="shared" si="75"/>
        <v>1.9300000000000002E-5</v>
      </c>
      <c r="AE208" s="35">
        <v>168</v>
      </c>
      <c r="AF208" s="105" t="s">
        <v>51</v>
      </c>
      <c r="AG208" s="1"/>
      <c r="AH208" s="1"/>
      <c r="AI208" s="1"/>
      <c r="AJ208" s="1"/>
      <c r="AK208" s="1"/>
      <c r="AL208" s="1"/>
      <c r="AM208" s="1"/>
      <c r="AN208" s="1" t="s">
        <v>51</v>
      </c>
    </row>
    <row r="209" spans="1:40" hidden="1" x14ac:dyDescent="0.2">
      <c r="A209" s="306" t="s">
        <v>147</v>
      </c>
      <c r="B209" s="39">
        <f t="shared" ref="B209:B272" si="77">B208+1</f>
        <v>169</v>
      </c>
      <c r="C209" s="52">
        <f>Data_Inputs!E197</f>
        <v>35765</v>
      </c>
      <c r="D209" s="75" t="s">
        <v>9</v>
      </c>
      <c r="E209" s="52">
        <f>Data_Inputs!F197</f>
        <v>35795</v>
      </c>
      <c r="F209" s="54">
        <f>IF(Data_Inputs!G197="",0,Data_Inputs!G197)</f>
        <v>0</v>
      </c>
      <c r="G209" s="54">
        <f>IF(Data_Inputs!H197="",0,Data_Inputs!H197)</f>
        <v>0</v>
      </c>
      <c r="H209" s="54">
        <f t="shared" ref="H209:H272" si="78">ROUND(F209+G209,2)</f>
        <v>0</v>
      </c>
      <c r="I209" s="67">
        <f t="shared" ref="I209:I272" si="79">SUM(F209:F220)</f>
        <v>0</v>
      </c>
      <c r="J209" s="65"/>
      <c r="K209" s="67">
        <f t="shared" ref="K209:K272" si="80">SUM(G209:G220)</f>
        <v>0</v>
      </c>
      <c r="L209" s="67">
        <f t="shared" ref="L209:L272" si="81">I209+K209</f>
        <v>0</v>
      </c>
      <c r="M209" s="148">
        <f t="shared" si="70"/>
        <v>0</v>
      </c>
      <c r="N209" s="11">
        <f t="shared" si="71"/>
        <v>0</v>
      </c>
      <c r="O209" s="11">
        <f t="shared" si="72"/>
        <v>0</v>
      </c>
      <c r="P209" s="11">
        <f t="shared" ref="P209:P272" si="82">ROUND(1.2*O209,2)</f>
        <v>0</v>
      </c>
      <c r="Q209" s="11">
        <f t="shared" ref="Q209:Q272" si="83">L209</f>
        <v>0</v>
      </c>
      <c r="R209" s="140">
        <f t="shared" si="73"/>
        <v>1.9199999999999999E-5</v>
      </c>
      <c r="S209" s="67">
        <f t="shared" ref="S209:S272" si="84">R209*IF(ABS($B209-$S$13)&lt;12,0,1)</f>
        <v>1.9199999999999999E-5</v>
      </c>
      <c r="T209" s="67">
        <f t="shared" ref="T209:T272" si="85">S209*IF(ABS($B209-$S$14)&lt;12,0,1)</f>
        <v>1.9199999999999999E-5</v>
      </c>
      <c r="U209" s="91">
        <f t="shared" si="76"/>
        <v>169</v>
      </c>
      <c r="V209" s="54">
        <f t="shared" ref="V209:V272" si="86">SUM(F209:F232)</f>
        <v>0</v>
      </c>
      <c r="W209" s="54">
        <f t="shared" ref="W209:W272" si="87">SUM(G209:G232)</f>
        <v>0</v>
      </c>
      <c r="X209" s="41">
        <f t="shared" si="74"/>
        <v>1.9199999999999999E-5</v>
      </c>
      <c r="Y209" s="40">
        <f>MAX($R$41:R197,R233:R604)</f>
        <v>3.6000000000000001E-5</v>
      </c>
      <c r="Z209" s="66">
        <f t="shared" si="69"/>
        <v>5.52E-5</v>
      </c>
      <c r="AA209" s="35">
        <v>169</v>
      </c>
      <c r="AB209" s="41">
        <f t="shared" si="67"/>
        <v>0</v>
      </c>
      <c r="AC209" s="41">
        <f t="shared" si="68"/>
        <v>0</v>
      </c>
      <c r="AD209" s="41">
        <f t="shared" si="75"/>
        <v>1.9199999999999999E-5</v>
      </c>
      <c r="AE209" s="35">
        <v>169</v>
      </c>
      <c r="AF209" s="105" t="s">
        <v>51</v>
      </c>
      <c r="AG209" s="1"/>
      <c r="AH209" s="1"/>
      <c r="AI209" s="1"/>
      <c r="AJ209" s="1"/>
      <c r="AK209" s="1"/>
      <c r="AL209" s="1"/>
      <c r="AM209" s="1"/>
      <c r="AN209" s="1" t="s">
        <v>51</v>
      </c>
    </row>
    <row r="210" spans="1:40" hidden="1" x14ac:dyDescent="0.2">
      <c r="A210" s="306" t="s">
        <v>147</v>
      </c>
      <c r="B210" s="39">
        <f t="shared" si="77"/>
        <v>170</v>
      </c>
      <c r="C210" s="52">
        <f>Data_Inputs!E198</f>
        <v>35735</v>
      </c>
      <c r="D210" s="75" t="s">
        <v>9</v>
      </c>
      <c r="E210" s="52">
        <f>Data_Inputs!F198</f>
        <v>35764</v>
      </c>
      <c r="F210" s="54">
        <f>IF(Data_Inputs!G198="",0,Data_Inputs!G198)</f>
        <v>0</v>
      </c>
      <c r="G210" s="54">
        <f>IF(Data_Inputs!H198="",0,Data_Inputs!H198)</f>
        <v>0</v>
      </c>
      <c r="H210" s="54">
        <f t="shared" si="78"/>
        <v>0</v>
      </c>
      <c r="I210" s="67">
        <f t="shared" si="79"/>
        <v>0</v>
      </c>
      <c r="J210" s="65"/>
      <c r="K210" s="67">
        <f t="shared" si="80"/>
        <v>0</v>
      </c>
      <c r="L210" s="67">
        <f t="shared" si="81"/>
        <v>0</v>
      </c>
      <c r="M210" s="148">
        <f t="shared" si="70"/>
        <v>0</v>
      </c>
      <c r="N210" s="11">
        <f t="shared" si="71"/>
        <v>0</v>
      </c>
      <c r="O210" s="11">
        <f t="shared" si="72"/>
        <v>0</v>
      </c>
      <c r="P210" s="11">
        <f t="shared" si="82"/>
        <v>0</v>
      </c>
      <c r="Q210" s="11">
        <f t="shared" si="83"/>
        <v>0</v>
      </c>
      <c r="R210" s="140">
        <f t="shared" si="73"/>
        <v>1.91E-5</v>
      </c>
      <c r="S210" s="67">
        <f t="shared" si="84"/>
        <v>1.91E-5</v>
      </c>
      <c r="T210" s="67">
        <f t="shared" si="85"/>
        <v>1.91E-5</v>
      </c>
      <c r="U210" s="91">
        <f t="shared" si="76"/>
        <v>170</v>
      </c>
      <c r="V210" s="54">
        <f t="shared" si="86"/>
        <v>0</v>
      </c>
      <c r="W210" s="54">
        <f t="shared" si="87"/>
        <v>0</v>
      </c>
      <c r="X210" s="41">
        <f t="shared" si="74"/>
        <v>1.91E-5</v>
      </c>
      <c r="Y210" s="40">
        <f>MAX($R$41:R198,R234:R605)</f>
        <v>3.6000000000000001E-5</v>
      </c>
      <c r="Z210" s="66">
        <f t="shared" si="69"/>
        <v>5.5099999999999998E-5</v>
      </c>
      <c r="AA210" s="35">
        <v>170</v>
      </c>
      <c r="AB210" s="41">
        <f t="shared" si="67"/>
        <v>0</v>
      </c>
      <c r="AC210" s="41">
        <f t="shared" si="68"/>
        <v>0</v>
      </c>
      <c r="AD210" s="41">
        <f t="shared" si="75"/>
        <v>1.91E-5</v>
      </c>
      <c r="AE210" s="35">
        <v>170</v>
      </c>
      <c r="AF210" s="105" t="s">
        <v>51</v>
      </c>
      <c r="AG210" s="1"/>
      <c r="AH210" s="1"/>
      <c r="AI210" s="1"/>
      <c r="AJ210" s="1"/>
      <c r="AK210" s="1"/>
      <c r="AL210" s="1"/>
      <c r="AM210" s="1"/>
      <c r="AN210" s="1" t="s">
        <v>51</v>
      </c>
    </row>
    <row r="211" spans="1:40" hidden="1" x14ac:dyDescent="0.2">
      <c r="A211" s="306" t="s">
        <v>147</v>
      </c>
      <c r="B211" s="39">
        <f t="shared" si="77"/>
        <v>171</v>
      </c>
      <c r="C211" s="52">
        <f>Data_Inputs!E199</f>
        <v>35704</v>
      </c>
      <c r="D211" s="75" t="s">
        <v>9</v>
      </c>
      <c r="E211" s="52">
        <f>Data_Inputs!F199</f>
        <v>35734</v>
      </c>
      <c r="F211" s="54">
        <f>IF(Data_Inputs!G199="",0,Data_Inputs!G199)</f>
        <v>0</v>
      </c>
      <c r="G211" s="54">
        <f>IF(Data_Inputs!H199="",0,Data_Inputs!H199)</f>
        <v>0</v>
      </c>
      <c r="H211" s="54">
        <f t="shared" si="78"/>
        <v>0</v>
      </c>
      <c r="I211" s="67">
        <f t="shared" si="79"/>
        <v>0</v>
      </c>
      <c r="J211" s="65"/>
      <c r="K211" s="67">
        <f t="shared" si="80"/>
        <v>0</v>
      </c>
      <c r="L211" s="67">
        <f t="shared" si="81"/>
        <v>0</v>
      </c>
      <c r="M211" s="148">
        <f t="shared" si="70"/>
        <v>0</v>
      </c>
      <c r="N211" s="11">
        <f t="shared" si="71"/>
        <v>0</v>
      </c>
      <c r="O211" s="11">
        <f t="shared" si="72"/>
        <v>0</v>
      </c>
      <c r="P211" s="11">
        <f t="shared" si="82"/>
        <v>0</v>
      </c>
      <c r="Q211" s="11">
        <f t="shared" si="83"/>
        <v>0</v>
      </c>
      <c r="R211" s="140">
        <f t="shared" si="73"/>
        <v>1.9000000000000001E-5</v>
      </c>
      <c r="S211" s="67">
        <f t="shared" si="84"/>
        <v>1.9000000000000001E-5</v>
      </c>
      <c r="T211" s="67">
        <f t="shared" si="85"/>
        <v>1.9000000000000001E-5</v>
      </c>
      <c r="U211" s="91">
        <f t="shared" si="76"/>
        <v>171</v>
      </c>
      <c r="V211" s="54">
        <f t="shared" si="86"/>
        <v>0</v>
      </c>
      <c r="W211" s="54">
        <f t="shared" si="87"/>
        <v>0</v>
      </c>
      <c r="X211" s="41">
        <f t="shared" si="74"/>
        <v>1.9000000000000001E-5</v>
      </c>
      <c r="Y211" s="40">
        <f>MAX($R$41:R199,R235:R606)</f>
        <v>3.6000000000000001E-5</v>
      </c>
      <c r="Z211" s="66">
        <f t="shared" si="69"/>
        <v>5.5000000000000002E-5</v>
      </c>
      <c r="AA211" s="35">
        <v>171</v>
      </c>
      <c r="AB211" s="41">
        <f t="shared" si="67"/>
        <v>0</v>
      </c>
      <c r="AC211" s="41">
        <f t="shared" si="68"/>
        <v>0</v>
      </c>
      <c r="AD211" s="41">
        <f t="shared" si="75"/>
        <v>1.9000000000000001E-5</v>
      </c>
      <c r="AE211" s="35">
        <v>171</v>
      </c>
      <c r="AF211" s="105" t="s">
        <v>51</v>
      </c>
      <c r="AG211" s="1"/>
      <c r="AH211" s="1"/>
      <c r="AI211" s="1"/>
      <c r="AJ211" s="1"/>
      <c r="AK211" s="1"/>
      <c r="AL211" s="1"/>
      <c r="AM211" s="1"/>
      <c r="AN211" s="1" t="s">
        <v>51</v>
      </c>
    </row>
    <row r="212" spans="1:40" hidden="1" x14ac:dyDescent="0.2">
      <c r="A212" s="306" t="s">
        <v>147</v>
      </c>
      <c r="B212" s="39">
        <f t="shared" si="77"/>
        <v>172</v>
      </c>
      <c r="C212" s="52">
        <f>Data_Inputs!E200</f>
        <v>35674</v>
      </c>
      <c r="D212" s="75" t="s">
        <v>9</v>
      </c>
      <c r="E212" s="52">
        <f>Data_Inputs!F200</f>
        <v>35703</v>
      </c>
      <c r="F212" s="54">
        <f>IF(Data_Inputs!G200="",0,Data_Inputs!G200)</f>
        <v>0</v>
      </c>
      <c r="G212" s="54">
        <f>IF(Data_Inputs!H200="",0,Data_Inputs!H200)</f>
        <v>0</v>
      </c>
      <c r="H212" s="54">
        <f t="shared" si="78"/>
        <v>0</v>
      </c>
      <c r="I212" s="67">
        <f t="shared" si="79"/>
        <v>0</v>
      </c>
      <c r="J212" s="65"/>
      <c r="K212" s="67">
        <f t="shared" si="80"/>
        <v>0</v>
      </c>
      <c r="L212" s="67">
        <f t="shared" si="81"/>
        <v>0</v>
      </c>
      <c r="M212" s="148">
        <f t="shared" si="70"/>
        <v>0</v>
      </c>
      <c r="N212" s="11">
        <f t="shared" si="71"/>
        <v>0</v>
      </c>
      <c r="O212" s="11">
        <f t="shared" si="72"/>
        <v>0</v>
      </c>
      <c r="P212" s="11">
        <f t="shared" si="82"/>
        <v>0</v>
      </c>
      <c r="Q212" s="11">
        <f t="shared" si="83"/>
        <v>0</v>
      </c>
      <c r="R212" s="140">
        <f t="shared" si="73"/>
        <v>1.8899999999999999E-5</v>
      </c>
      <c r="S212" s="67">
        <f t="shared" si="84"/>
        <v>1.8899999999999999E-5</v>
      </c>
      <c r="T212" s="67">
        <f t="shared" si="85"/>
        <v>1.8899999999999999E-5</v>
      </c>
      <c r="U212" s="91">
        <f t="shared" si="76"/>
        <v>172</v>
      </c>
      <c r="V212" s="54">
        <f t="shared" si="86"/>
        <v>0</v>
      </c>
      <c r="W212" s="54">
        <f t="shared" si="87"/>
        <v>0</v>
      </c>
      <c r="X212" s="41">
        <f t="shared" si="74"/>
        <v>1.8899999999999999E-5</v>
      </c>
      <c r="Y212" s="40">
        <f>MAX($R$41:R200,R236:R607)</f>
        <v>3.6000000000000001E-5</v>
      </c>
      <c r="Z212" s="66">
        <f t="shared" si="69"/>
        <v>5.49E-5</v>
      </c>
      <c r="AA212" s="35">
        <v>172</v>
      </c>
      <c r="AB212" s="41">
        <f t="shared" si="67"/>
        <v>0</v>
      </c>
      <c r="AC212" s="41">
        <f t="shared" si="68"/>
        <v>0</v>
      </c>
      <c r="AD212" s="41">
        <f t="shared" si="75"/>
        <v>1.8899999999999999E-5</v>
      </c>
      <c r="AE212" s="35">
        <v>172</v>
      </c>
      <c r="AF212" s="105" t="s">
        <v>51</v>
      </c>
      <c r="AG212" s="1"/>
      <c r="AH212" s="1"/>
      <c r="AI212" s="1"/>
      <c r="AJ212" s="1"/>
      <c r="AK212" s="1"/>
      <c r="AL212" s="1"/>
      <c r="AM212" s="1"/>
      <c r="AN212" s="1" t="s">
        <v>51</v>
      </c>
    </row>
    <row r="213" spans="1:40" hidden="1" x14ac:dyDescent="0.2">
      <c r="A213" s="306" t="s">
        <v>147</v>
      </c>
      <c r="B213" s="39">
        <f t="shared" si="77"/>
        <v>173</v>
      </c>
      <c r="C213" s="52">
        <f>Data_Inputs!E201</f>
        <v>35643</v>
      </c>
      <c r="D213" s="75" t="s">
        <v>9</v>
      </c>
      <c r="E213" s="52">
        <f>Data_Inputs!F201</f>
        <v>35673</v>
      </c>
      <c r="F213" s="54">
        <f>IF(Data_Inputs!G201="",0,Data_Inputs!G201)</f>
        <v>0</v>
      </c>
      <c r="G213" s="54">
        <f>IF(Data_Inputs!H201="",0,Data_Inputs!H201)</f>
        <v>0</v>
      </c>
      <c r="H213" s="54">
        <f t="shared" si="78"/>
        <v>0</v>
      </c>
      <c r="I213" s="67">
        <f t="shared" si="79"/>
        <v>0</v>
      </c>
      <c r="J213" s="65"/>
      <c r="K213" s="67">
        <f t="shared" si="80"/>
        <v>0</v>
      </c>
      <c r="L213" s="67">
        <f t="shared" si="81"/>
        <v>0</v>
      </c>
      <c r="M213" s="148">
        <f t="shared" si="70"/>
        <v>0</v>
      </c>
      <c r="N213" s="11">
        <f t="shared" si="71"/>
        <v>0</v>
      </c>
      <c r="O213" s="11">
        <f t="shared" si="72"/>
        <v>0</v>
      </c>
      <c r="P213" s="11">
        <f t="shared" si="82"/>
        <v>0</v>
      </c>
      <c r="Q213" s="11">
        <f t="shared" si="83"/>
        <v>0</v>
      </c>
      <c r="R213" s="140">
        <f t="shared" si="73"/>
        <v>1.88E-5</v>
      </c>
      <c r="S213" s="67">
        <f t="shared" si="84"/>
        <v>1.88E-5</v>
      </c>
      <c r="T213" s="67">
        <f t="shared" si="85"/>
        <v>1.88E-5</v>
      </c>
      <c r="U213" s="91">
        <f t="shared" si="76"/>
        <v>173</v>
      </c>
      <c r="V213" s="54">
        <f t="shared" si="86"/>
        <v>0</v>
      </c>
      <c r="W213" s="54">
        <f t="shared" si="87"/>
        <v>0</v>
      </c>
      <c r="X213" s="41">
        <f t="shared" si="74"/>
        <v>1.88E-5</v>
      </c>
      <c r="Y213" s="40">
        <f>MAX($R$41:R201,R237:R608)</f>
        <v>3.6000000000000001E-5</v>
      </c>
      <c r="Z213" s="66">
        <f t="shared" si="69"/>
        <v>5.4800000000000004E-5</v>
      </c>
      <c r="AA213" s="35">
        <v>173</v>
      </c>
      <c r="AB213" s="41">
        <f t="shared" si="67"/>
        <v>0</v>
      </c>
      <c r="AC213" s="41">
        <f t="shared" si="68"/>
        <v>0</v>
      </c>
      <c r="AD213" s="41">
        <f t="shared" si="75"/>
        <v>1.88E-5</v>
      </c>
      <c r="AE213" s="35">
        <v>173</v>
      </c>
      <c r="AF213" s="105" t="s">
        <v>51</v>
      </c>
      <c r="AG213" s="1"/>
      <c r="AH213" s="1"/>
      <c r="AI213" s="1"/>
      <c r="AJ213" s="1"/>
      <c r="AK213" s="1"/>
      <c r="AL213" s="1"/>
      <c r="AM213" s="1"/>
      <c r="AN213" s="1" t="s">
        <v>51</v>
      </c>
    </row>
    <row r="214" spans="1:40" hidden="1" x14ac:dyDescent="0.2">
      <c r="A214" s="306" t="s">
        <v>147</v>
      </c>
      <c r="B214" s="39">
        <f t="shared" si="77"/>
        <v>174</v>
      </c>
      <c r="C214" s="52">
        <f>Data_Inputs!E202</f>
        <v>35612</v>
      </c>
      <c r="D214" s="75" t="s">
        <v>9</v>
      </c>
      <c r="E214" s="52">
        <f>Data_Inputs!F202</f>
        <v>35642</v>
      </c>
      <c r="F214" s="54">
        <f>IF(Data_Inputs!G202="",0,Data_Inputs!G202)</f>
        <v>0</v>
      </c>
      <c r="G214" s="54">
        <f>IF(Data_Inputs!H202="",0,Data_Inputs!H202)</f>
        <v>0</v>
      </c>
      <c r="H214" s="54">
        <f t="shared" si="78"/>
        <v>0</v>
      </c>
      <c r="I214" s="67">
        <f t="shared" si="79"/>
        <v>0</v>
      </c>
      <c r="J214" s="65"/>
      <c r="K214" s="67">
        <f t="shared" si="80"/>
        <v>0</v>
      </c>
      <c r="L214" s="67">
        <f t="shared" si="81"/>
        <v>0</v>
      </c>
      <c r="M214" s="148">
        <f t="shared" si="70"/>
        <v>0</v>
      </c>
      <c r="N214" s="11">
        <f t="shared" si="71"/>
        <v>0</v>
      </c>
      <c r="O214" s="11">
        <f t="shared" si="72"/>
        <v>0</v>
      </c>
      <c r="P214" s="11">
        <f t="shared" si="82"/>
        <v>0</v>
      </c>
      <c r="Q214" s="11">
        <f t="shared" si="83"/>
        <v>0</v>
      </c>
      <c r="R214" s="140">
        <f t="shared" si="73"/>
        <v>1.8700000000000001E-5</v>
      </c>
      <c r="S214" s="67">
        <f t="shared" si="84"/>
        <v>1.8700000000000001E-5</v>
      </c>
      <c r="T214" s="67">
        <f t="shared" si="85"/>
        <v>1.8700000000000001E-5</v>
      </c>
      <c r="U214" s="91">
        <f t="shared" si="76"/>
        <v>174</v>
      </c>
      <c r="V214" s="54">
        <f t="shared" si="86"/>
        <v>0</v>
      </c>
      <c r="W214" s="54">
        <f t="shared" si="87"/>
        <v>0</v>
      </c>
      <c r="X214" s="41">
        <f t="shared" si="74"/>
        <v>1.8700000000000001E-5</v>
      </c>
      <c r="Y214" s="40">
        <f>MAX($R$41:R202,R238:R609)</f>
        <v>3.6000000000000001E-5</v>
      </c>
      <c r="Z214" s="66">
        <f t="shared" si="69"/>
        <v>5.4700000000000001E-5</v>
      </c>
      <c r="AA214" s="35">
        <v>174</v>
      </c>
      <c r="AB214" s="41">
        <f t="shared" si="67"/>
        <v>0</v>
      </c>
      <c r="AC214" s="41">
        <f t="shared" si="68"/>
        <v>0</v>
      </c>
      <c r="AD214" s="41">
        <f t="shared" si="75"/>
        <v>1.8700000000000001E-5</v>
      </c>
      <c r="AE214" s="35">
        <v>174</v>
      </c>
      <c r="AF214" s="105" t="s">
        <v>51</v>
      </c>
      <c r="AG214" s="1"/>
      <c r="AH214" s="1"/>
      <c r="AI214" s="1"/>
      <c r="AJ214" s="1"/>
      <c r="AK214" s="1"/>
      <c r="AL214" s="1"/>
      <c r="AM214" s="1"/>
      <c r="AN214" s="1" t="s">
        <v>51</v>
      </c>
    </row>
    <row r="215" spans="1:40" hidden="1" x14ac:dyDescent="0.2">
      <c r="A215" s="306" t="s">
        <v>147</v>
      </c>
      <c r="B215" s="39">
        <f t="shared" si="77"/>
        <v>175</v>
      </c>
      <c r="C215" s="52">
        <f>Data_Inputs!E203</f>
        <v>35582</v>
      </c>
      <c r="D215" s="75" t="s">
        <v>9</v>
      </c>
      <c r="E215" s="52">
        <f>Data_Inputs!F203</f>
        <v>35611</v>
      </c>
      <c r="F215" s="54">
        <f>IF(Data_Inputs!G203="",0,Data_Inputs!G203)</f>
        <v>0</v>
      </c>
      <c r="G215" s="54">
        <f>IF(Data_Inputs!H203="",0,Data_Inputs!H203)</f>
        <v>0</v>
      </c>
      <c r="H215" s="54">
        <f t="shared" si="78"/>
        <v>0</v>
      </c>
      <c r="I215" s="67">
        <f t="shared" si="79"/>
        <v>0</v>
      </c>
      <c r="J215" s="65"/>
      <c r="K215" s="67">
        <f t="shared" si="80"/>
        <v>0</v>
      </c>
      <c r="L215" s="67">
        <f t="shared" si="81"/>
        <v>0</v>
      </c>
      <c r="M215" s="148">
        <f t="shared" si="70"/>
        <v>0</v>
      </c>
      <c r="N215" s="11">
        <f t="shared" si="71"/>
        <v>0</v>
      </c>
      <c r="O215" s="11">
        <f t="shared" si="72"/>
        <v>0</v>
      </c>
      <c r="P215" s="11">
        <f t="shared" si="82"/>
        <v>0</v>
      </c>
      <c r="Q215" s="11">
        <f t="shared" si="83"/>
        <v>0</v>
      </c>
      <c r="R215" s="140">
        <f t="shared" si="73"/>
        <v>1.8600000000000001E-5</v>
      </c>
      <c r="S215" s="67">
        <f t="shared" si="84"/>
        <v>1.8600000000000001E-5</v>
      </c>
      <c r="T215" s="67">
        <f t="shared" si="85"/>
        <v>1.8600000000000001E-5</v>
      </c>
      <c r="U215" s="91">
        <f t="shared" si="76"/>
        <v>175</v>
      </c>
      <c r="V215" s="54">
        <f t="shared" si="86"/>
        <v>0</v>
      </c>
      <c r="W215" s="54">
        <f t="shared" si="87"/>
        <v>0</v>
      </c>
      <c r="X215" s="41">
        <f t="shared" si="74"/>
        <v>1.8600000000000001E-5</v>
      </c>
      <c r="Y215" s="40">
        <f>MAX($R$41:R203,R239:R610)</f>
        <v>3.6000000000000001E-5</v>
      </c>
      <c r="Z215" s="66">
        <f t="shared" si="69"/>
        <v>5.4599999999999999E-5</v>
      </c>
      <c r="AA215" s="35">
        <v>175</v>
      </c>
      <c r="AB215" s="41">
        <f t="shared" si="67"/>
        <v>0</v>
      </c>
      <c r="AC215" s="41">
        <f t="shared" si="68"/>
        <v>0</v>
      </c>
      <c r="AD215" s="41">
        <f t="shared" si="75"/>
        <v>1.8600000000000001E-5</v>
      </c>
      <c r="AE215" s="35">
        <v>175</v>
      </c>
      <c r="AF215" s="105" t="s">
        <v>51</v>
      </c>
      <c r="AG215" s="1"/>
      <c r="AH215" s="1"/>
      <c r="AI215" s="1"/>
      <c r="AJ215" s="1"/>
      <c r="AK215" s="1"/>
      <c r="AL215" s="1"/>
      <c r="AM215" s="1"/>
      <c r="AN215" s="1" t="s">
        <v>51</v>
      </c>
    </row>
    <row r="216" spans="1:40" hidden="1" x14ac:dyDescent="0.2">
      <c r="A216" s="306" t="s">
        <v>147</v>
      </c>
      <c r="B216" s="39">
        <f t="shared" si="77"/>
        <v>176</v>
      </c>
      <c r="C216" s="52">
        <f>Data_Inputs!E204</f>
        <v>35551</v>
      </c>
      <c r="D216" s="75" t="s">
        <v>9</v>
      </c>
      <c r="E216" s="52">
        <f>Data_Inputs!F204</f>
        <v>35581</v>
      </c>
      <c r="F216" s="54">
        <f>IF(Data_Inputs!G204="",0,Data_Inputs!G204)</f>
        <v>0</v>
      </c>
      <c r="G216" s="54">
        <f>IF(Data_Inputs!H204="",0,Data_Inputs!H204)</f>
        <v>0</v>
      </c>
      <c r="H216" s="54">
        <f t="shared" si="78"/>
        <v>0</v>
      </c>
      <c r="I216" s="67">
        <f t="shared" si="79"/>
        <v>0</v>
      </c>
      <c r="J216" s="65"/>
      <c r="K216" s="67">
        <f t="shared" si="80"/>
        <v>0</v>
      </c>
      <c r="L216" s="67">
        <f t="shared" si="81"/>
        <v>0</v>
      </c>
      <c r="M216" s="148">
        <f t="shared" si="70"/>
        <v>0</v>
      </c>
      <c r="N216" s="11">
        <f t="shared" si="71"/>
        <v>0</v>
      </c>
      <c r="O216" s="11">
        <f t="shared" si="72"/>
        <v>0</v>
      </c>
      <c r="P216" s="11">
        <f t="shared" si="82"/>
        <v>0</v>
      </c>
      <c r="Q216" s="11">
        <f t="shared" si="83"/>
        <v>0</v>
      </c>
      <c r="R216" s="140">
        <f t="shared" si="73"/>
        <v>1.8499999999999999E-5</v>
      </c>
      <c r="S216" s="67">
        <f t="shared" si="84"/>
        <v>1.8499999999999999E-5</v>
      </c>
      <c r="T216" s="67">
        <f t="shared" si="85"/>
        <v>1.8499999999999999E-5</v>
      </c>
      <c r="U216" s="91">
        <f t="shared" si="76"/>
        <v>176</v>
      </c>
      <c r="V216" s="54">
        <f t="shared" si="86"/>
        <v>0</v>
      </c>
      <c r="W216" s="54">
        <f t="shared" si="87"/>
        <v>0</v>
      </c>
      <c r="X216" s="41">
        <f t="shared" si="74"/>
        <v>1.8499999999999999E-5</v>
      </c>
      <c r="Y216" s="40">
        <f>MAX($R$41:R204,R240:R611)</f>
        <v>3.6000000000000001E-5</v>
      </c>
      <c r="Z216" s="66">
        <f t="shared" si="69"/>
        <v>5.4499999999999997E-5</v>
      </c>
      <c r="AA216" s="35">
        <v>176</v>
      </c>
      <c r="AB216" s="41">
        <f t="shared" si="67"/>
        <v>0</v>
      </c>
      <c r="AC216" s="41">
        <f t="shared" si="68"/>
        <v>0</v>
      </c>
      <c r="AD216" s="41">
        <f t="shared" si="75"/>
        <v>1.8499999999999999E-5</v>
      </c>
      <c r="AE216" s="35">
        <v>176</v>
      </c>
      <c r="AF216" s="105" t="s">
        <v>51</v>
      </c>
      <c r="AG216" s="1"/>
      <c r="AH216" s="1"/>
      <c r="AI216" s="1"/>
      <c r="AJ216" s="1"/>
      <c r="AK216" s="1"/>
      <c r="AL216" s="1"/>
      <c r="AM216" s="1"/>
      <c r="AN216" s="1" t="s">
        <v>51</v>
      </c>
    </row>
    <row r="217" spans="1:40" hidden="1" x14ac:dyDescent="0.2">
      <c r="A217" s="306" t="s">
        <v>147</v>
      </c>
      <c r="B217" s="39">
        <f t="shared" si="77"/>
        <v>177</v>
      </c>
      <c r="C217" s="52">
        <f>Data_Inputs!E205</f>
        <v>35521</v>
      </c>
      <c r="D217" s="75" t="s">
        <v>9</v>
      </c>
      <c r="E217" s="52">
        <f>Data_Inputs!F205</f>
        <v>35550</v>
      </c>
      <c r="F217" s="54">
        <f>IF(Data_Inputs!G205="",0,Data_Inputs!G205)</f>
        <v>0</v>
      </c>
      <c r="G217" s="54">
        <f>IF(Data_Inputs!H205="",0,Data_Inputs!H205)</f>
        <v>0</v>
      </c>
      <c r="H217" s="54">
        <f t="shared" si="78"/>
        <v>0</v>
      </c>
      <c r="I217" s="67">
        <f t="shared" si="79"/>
        <v>0</v>
      </c>
      <c r="J217" s="65"/>
      <c r="K217" s="67">
        <f t="shared" si="80"/>
        <v>0</v>
      </c>
      <c r="L217" s="67">
        <f t="shared" si="81"/>
        <v>0</v>
      </c>
      <c r="M217" s="148">
        <f t="shared" si="70"/>
        <v>0</v>
      </c>
      <c r="N217" s="11">
        <f t="shared" si="71"/>
        <v>0</v>
      </c>
      <c r="O217" s="11">
        <f t="shared" si="72"/>
        <v>0</v>
      </c>
      <c r="P217" s="11">
        <f t="shared" si="82"/>
        <v>0</v>
      </c>
      <c r="Q217" s="11">
        <f t="shared" si="83"/>
        <v>0</v>
      </c>
      <c r="R217" s="140">
        <f t="shared" si="73"/>
        <v>1.84E-5</v>
      </c>
      <c r="S217" s="67">
        <f t="shared" si="84"/>
        <v>1.84E-5</v>
      </c>
      <c r="T217" s="67">
        <f t="shared" si="85"/>
        <v>1.84E-5</v>
      </c>
      <c r="U217" s="91">
        <f t="shared" si="76"/>
        <v>177</v>
      </c>
      <c r="V217" s="54">
        <f t="shared" si="86"/>
        <v>0</v>
      </c>
      <c r="W217" s="54">
        <f t="shared" si="87"/>
        <v>0</v>
      </c>
      <c r="X217" s="41">
        <f t="shared" si="74"/>
        <v>1.84E-5</v>
      </c>
      <c r="Y217" s="40">
        <f>MAX($R$41:R205,R241:R612)</f>
        <v>3.6000000000000001E-5</v>
      </c>
      <c r="Z217" s="66">
        <f t="shared" si="69"/>
        <v>5.4400000000000001E-5</v>
      </c>
      <c r="AA217" s="35">
        <v>177</v>
      </c>
      <c r="AB217" s="41">
        <f t="shared" si="67"/>
        <v>0</v>
      </c>
      <c r="AC217" s="41">
        <f t="shared" si="68"/>
        <v>0</v>
      </c>
      <c r="AD217" s="41">
        <f t="shared" si="75"/>
        <v>1.84E-5</v>
      </c>
      <c r="AE217" s="35">
        <v>177</v>
      </c>
      <c r="AF217" s="105" t="s">
        <v>51</v>
      </c>
      <c r="AG217" s="1"/>
      <c r="AH217" s="1"/>
      <c r="AI217" s="1"/>
      <c r="AJ217" s="1"/>
      <c r="AK217" s="1"/>
      <c r="AL217" s="1"/>
      <c r="AM217" s="1"/>
      <c r="AN217" s="1" t="s">
        <v>51</v>
      </c>
    </row>
    <row r="218" spans="1:40" hidden="1" x14ac:dyDescent="0.2">
      <c r="A218" s="306" t="s">
        <v>147</v>
      </c>
      <c r="B218" s="39">
        <f t="shared" si="77"/>
        <v>178</v>
      </c>
      <c r="C218" s="52">
        <f>Data_Inputs!E206</f>
        <v>35490</v>
      </c>
      <c r="D218" s="75" t="s">
        <v>9</v>
      </c>
      <c r="E218" s="52">
        <f>Data_Inputs!F206</f>
        <v>35520</v>
      </c>
      <c r="F218" s="54">
        <f>IF(Data_Inputs!G206="",0,Data_Inputs!G206)</f>
        <v>0</v>
      </c>
      <c r="G218" s="54">
        <f>IF(Data_Inputs!H206="",0,Data_Inputs!H206)</f>
        <v>0</v>
      </c>
      <c r="H218" s="54">
        <f t="shared" si="78"/>
        <v>0</v>
      </c>
      <c r="I218" s="67">
        <f t="shared" si="79"/>
        <v>0</v>
      </c>
      <c r="J218" s="65"/>
      <c r="K218" s="67">
        <f t="shared" si="80"/>
        <v>0</v>
      </c>
      <c r="L218" s="67">
        <f t="shared" si="81"/>
        <v>0</v>
      </c>
      <c r="M218" s="148">
        <f t="shared" si="70"/>
        <v>0</v>
      </c>
      <c r="N218" s="11">
        <f t="shared" si="71"/>
        <v>0</v>
      </c>
      <c r="O218" s="11">
        <f t="shared" si="72"/>
        <v>0</v>
      </c>
      <c r="P218" s="11">
        <f t="shared" si="82"/>
        <v>0</v>
      </c>
      <c r="Q218" s="11">
        <f t="shared" si="83"/>
        <v>0</v>
      </c>
      <c r="R218" s="140">
        <f t="shared" si="73"/>
        <v>1.8300000000000001E-5</v>
      </c>
      <c r="S218" s="67">
        <f t="shared" si="84"/>
        <v>1.8300000000000001E-5</v>
      </c>
      <c r="T218" s="67">
        <f t="shared" si="85"/>
        <v>1.8300000000000001E-5</v>
      </c>
      <c r="U218" s="91">
        <f t="shared" si="76"/>
        <v>178</v>
      </c>
      <c r="V218" s="54">
        <f t="shared" si="86"/>
        <v>0</v>
      </c>
      <c r="W218" s="54">
        <f t="shared" si="87"/>
        <v>0</v>
      </c>
      <c r="X218" s="41">
        <f t="shared" si="74"/>
        <v>1.8300000000000001E-5</v>
      </c>
      <c r="Y218" s="40">
        <f>MAX($R$41:R206,R242:R613)</f>
        <v>3.6000000000000001E-5</v>
      </c>
      <c r="Z218" s="66">
        <f t="shared" si="69"/>
        <v>5.4300000000000005E-5</v>
      </c>
      <c r="AA218" s="35">
        <v>178</v>
      </c>
      <c r="AB218" s="41">
        <f t="shared" si="67"/>
        <v>0</v>
      </c>
      <c r="AC218" s="41">
        <f t="shared" si="68"/>
        <v>0</v>
      </c>
      <c r="AD218" s="41">
        <f t="shared" si="75"/>
        <v>1.8300000000000001E-5</v>
      </c>
      <c r="AE218" s="35">
        <v>178</v>
      </c>
      <c r="AF218" s="105" t="s">
        <v>51</v>
      </c>
      <c r="AG218" s="1"/>
      <c r="AH218" s="1"/>
      <c r="AI218" s="1"/>
      <c r="AJ218" s="1"/>
      <c r="AK218" s="1"/>
      <c r="AL218" s="1"/>
      <c r="AM218" s="1"/>
      <c r="AN218" s="1" t="s">
        <v>51</v>
      </c>
    </row>
    <row r="219" spans="1:40" hidden="1" x14ac:dyDescent="0.2">
      <c r="A219" s="306" t="s">
        <v>147</v>
      </c>
      <c r="B219" s="39">
        <f t="shared" si="77"/>
        <v>179</v>
      </c>
      <c r="C219" s="52">
        <f>Data_Inputs!E207</f>
        <v>35462</v>
      </c>
      <c r="D219" s="75" t="s">
        <v>9</v>
      </c>
      <c r="E219" s="52">
        <f>Data_Inputs!F207</f>
        <v>35489</v>
      </c>
      <c r="F219" s="54">
        <f>IF(Data_Inputs!G207="",0,Data_Inputs!G207)</f>
        <v>0</v>
      </c>
      <c r="G219" s="54">
        <f>IF(Data_Inputs!H207="",0,Data_Inputs!H207)</f>
        <v>0</v>
      </c>
      <c r="H219" s="54">
        <f t="shared" si="78"/>
        <v>0</v>
      </c>
      <c r="I219" s="67">
        <f t="shared" si="79"/>
        <v>0</v>
      </c>
      <c r="J219" s="65"/>
      <c r="K219" s="67">
        <f t="shared" si="80"/>
        <v>0</v>
      </c>
      <c r="L219" s="67">
        <f t="shared" si="81"/>
        <v>0</v>
      </c>
      <c r="M219" s="148">
        <f t="shared" si="70"/>
        <v>0</v>
      </c>
      <c r="N219" s="11">
        <f t="shared" si="71"/>
        <v>0</v>
      </c>
      <c r="O219" s="11">
        <f t="shared" si="72"/>
        <v>0</v>
      </c>
      <c r="P219" s="11">
        <f t="shared" si="82"/>
        <v>0</v>
      </c>
      <c r="Q219" s="11">
        <f t="shared" si="83"/>
        <v>0</v>
      </c>
      <c r="R219" s="140">
        <f t="shared" si="73"/>
        <v>1.8199999999999999E-5</v>
      </c>
      <c r="S219" s="67">
        <f t="shared" si="84"/>
        <v>1.8199999999999999E-5</v>
      </c>
      <c r="T219" s="67">
        <f t="shared" si="85"/>
        <v>1.8199999999999999E-5</v>
      </c>
      <c r="U219" s="91">
        <f t="shared" si="76"/>
        <v>179</v>
      </c>
      <c r="V219" s="54">
        <f t="shared" si="86"/>
        <v>0</v>
      </c>
      <c r="W219" s="54">
        <f t="shared" si="87"/>
        <v>0</v>
      </c>
      <c r="X219" s="41">
        <f t="shared" si="74"/>
        <v>1.8199999999999999E-5</v>
      </c>
      <c r="Y219" s="40">
        <f>MAX($R$41:R207,R243:R614)</f>
        <v>3.6000000000000001E-5</v>
      </c>
      <c r="Z219" s="66">
        <f t="shared" si="69"/>
        <v>5.4200000000000003E-5</v>
      </c>
      <c r="AA219" s="35">
        <v>179</v>
      </c>
      <c r="AB219" s="41">
        <f t="shared" si="67"/>
        <v>0</v>
      </c>
      <c r="AC219" s="41">
        <f t="shared" si="68"/>
        <v>0</v>
      </c>
      <c r="AD219" s="41">
        <f t="shared" si="75"/>
        <v>1.8199999999999999E-5</v>
      </c>
      <c r="AE219" s="35">
        <v>179</v>
      </c>
      <c r="AF219" s="105" t="s">
        <v>51</v>
      </c>
      <c r="AG219" s="1"/>
      <c r="AH219" s="1"/>
      <c r="AI219" s="1"/>
      <c r="AJ219" s="1"/>
      <c r="AK219" s="1"/>
      <c r="AL219" s="1"/>
      <c r="AM219" s="1"/>
      <c r="AN219" s="1" t="s">
        <v>51</v>
      </c>
    </row>
    <row r="220" spans="1:40" hidden="1" x14ac:dyDescent="0.2">
      <c r="A220" s="306" t="s">
        <v>147</v>
      </c>
      <c r="B220" s="39">
        <f t="shared" si="77"/>
        <v>180</v>
      </c>
      <c r="C220" s="52">
        <f>Data_Inputs!E208</f>
        <v>35431</v>
      </c>
      <c r="D220" s="75" t="s">
        <v>9</v>
      </c>
      <c r="E220" s="52">
        <f>Data_Inputs!F208</f>
        <v>35461</v>
      </c>
      <c r="F220" s="54">
        <f>IF(Data_Inputs!G208="",0,Data_Inputs!G208)</f>
        <v>0</v>
      </c>
      <c r="G220" s="54">
        <f>IF(Data_Inputs!H208="",0,Data_Inputs!H208)</f>
        <v>0</v>
      </c>
      <c r="H220" s="54">
        <f t="shared" si="78"/>
        <v>0</v>
      </c>
      <c r="I220" s="67">
        <f t="shared" si="79"/>
        <v>0</v>
      </c>
      <c r="J220" s="65"/>
      <c r="K220" s="67">
        <f t="shared" si="80"/>
        <v>0</v>
      </c>
      <c r="L220" s="67">
        <f t="shared" si="81"/>
        <v>0</v>
      </c>
      <c r="M220" s="148">
        <f t="shared" si="70"/>
        <v>0</v>
      </c>
      <c r="N220" s="11">
        <f t="shared" si="71"/>
        <v>0</v>
      </c>
      <c r="O220" s="11">
        <f t="shared" si="72"/>
        <v>0</v>
      </c>
      <c r="P220" s="11">
        <f t="shared" si="82"/>
        <v>0</v>
      </c>
      <c r="Q220" s="11">
        <f t="shared" si="83"/>
        <v>0</v>
      </c>
      <c r="R220" s="140">
        <f t="shared" si="73"/>
        <v>1.8099999999999999E-5</v>
      </c>
      <c r="S220" s="67">
        <f t="shared" si="84"/>
        <v>1.8099999999999999E-5</v>
      </c>
      <c r="T220" s="67">
        <f t="shared" si="85"/>
        <v>1.8099999999999999E-5</v>
      </c>
      <c r="U220" s="91">
        <f t="shared" si="76"/>
        <v>180</v>
      </c>
      <c r="V220" s="54">
        <f t="shared" si="86"/>
        <v>0</v>
      </c>
      <c r="W220" s="54">
        <f t="shared" si="87"/>
        <v>0</v>
      </c>
      <c r="X220" s="41">
        <f t="shared" si="74"/>
        <v>1.8099999999999999E-5</v>
      </c>
      <c r="Y220" s="40">
        <f>MAX($R$41:R208,R244:R615)</f>
        <v>3.6000000000000001E-5</v>
      </c>
      <c r="Z220" s="66">
        <f t="shared" si="69"/>
        <v>5.41E-5</v>
      </c>
      <c r="AA220" s="35">
        <v>180</v>
      </c>
      <c r="AB220" s="41">
        <f t="shared" si="67"/>
        <v>0</v>
      </c>
      <c r="AC220" s="41">
        <f t="shared" si="68"/>
        <v>0</v>
      </c>
      <c r="AD220" s="41">
        <f t="shared" si="75"/>
        <v>1.8099999999999999E-5</v>
      </c>
      <c r="AE220" s="35">
        <v>180</v>
      </c>
      <c r="AF220" s="105" t="s">
        <v>51</v>
      </c>
      <c r="AG220" s="1"/>
      <c r="AH220" s="1"/>
      <c r="AI220" s="1"/>
      <c r="AJ220" s="1"/>
      <c r="AK220" s="1"/>
      <c r="AL220" s="1"/>
      <c r="AM220" s="1"/>
      <c r="AN220" s="1" t="s">
        <v>51</v>
      </c>
    </row>
    <row r="221" spans="1:40" hidden="1" x14ac:dyDescent="0.2">
      <c r="A221" s="306" t="s">
        <v>147</v>
      </c>
      <c r="B221" s="39">
        <f t="shared" si="77"/>
        <v>181</v>
      </c>
      <c r="C221" s="52">
        <f>Data_Inputs!E209</f>
        <v>35400</v>
      </c>
      <c r="D221" s="75" t="s">
        <v>9</v>
      </c>
      <c r="E221" s="52">
        <f>Data_Inputs!F209</f>
        <v>35430</v>
      </c>
      <c r="F221" s="54">
        <f>IF(Data_Inputs!G209="",0,Data_Inputs!G209)</f>
        <v>0</v>
      </c>
      <c r="G221" s="54">
        <f>IF(Data_Inputs!H209="",0,Data_Inputs!H209)</f>
        <v>0</v>
      </c>
      <c r="H221" s="54">
        <f t="shared" si="78"/>
        <v>0</v>
      </c>
      <c r="I221" s="67">
        <f t="shared" si="79"/>
        <v>0</v>
      </c>
      <c r="J221" s="65"/>
      <c r="K221" s="67">
        <f t="shared" si="80"/>
        <v>0</v>
      </c>
      <c r="L221" s="67">
        <f t="shared" si="81"/>
        <v>0</v>
      </c>
      <c r="M221" s="148">
        <f t="shared" si="70"/>
        <v>0</v>
      </c>
      <c r="N221" s="11">
        <f t="shared" si="71"/>
        <v>0</v>
      </c>
      <c r="O221" s="11">
        <f t="shared" si="72"/>
        <v>0</v>
      </c>
      <c r="P221" s="11">
        <f t="shared" si="82"/>
        <v>0</v>
      </c>
      <c r="Q221" s="11">
        <f t="shared" si="83"/>
        <v>0</v>
      </c>
      <c r="R221" s="140">
        <f t="shared" si="73"/>
        <v>1.8E-5</v>
      </c>
      <c r="S221" s="67">
        <f t="shared" si="84"/>
        <v>1.8E-5</v>
      </c>
      <c r="T221" s="67">
        <f t="shared" si="85"/>
        <v>1.8E-5</v>
      </c>
      <c r="U221" s="91">
        <f t="shared" si="76"/>
        <v>181</v>
      </c>
      <c r="V221" s="54">
        <f t="shared" si="86"/>
        <v>0</v>
      </c>
      <c r="W221" s="54">
        <f t="shared" si="87"/>
        <v>0</v>
      </c>
      <c r="X221" s="41">
        <f t="shared" si="74"/>
        <v>1.8E-5</v>
      </c>
      <c r="Y221" s="40">
        <f>MAX($R$41:R209,R245:R616)</f>
        <v>3.6000000000000001E-5</v>
      </c>
      <c r="Z221" s="66">
        <f t="shared" si="69"/>
        <v>5.3999999999999998E-5</v>
      </c>
      <c r="AA221" s="35">
        <v>181</v>
      </c>
      <c r="AB221" s="41">
        <f t="shared" si="67"/>
        <v>0</v>
      </c>
      <c r="AC221" s="41">
        <f t="shared" si="68"/>
        <v>0</v>
      </c>
      <c r="AD221" s="41">
        <f t="shared" si="75"/>
        <v>1.8E-5</v>
      </c>
      <c r="AE221" s="35">
        <v>181</v>
      </c>
      <c r="AF221" s="105" t="s">
        <v>51</v>
      </c>
      <c r="AG221" s="1"/>
      <c r="AH221" s="1"/>
      <c r="AI221" s="1"/>
      <c r="AJ221" s="1"/>
      <c r="AK221" s="1"/>
      <c r="AL221" s="1"/>
      <c r="AM221" s="1"/>
      <c r="AN221" s="1" t="s">
        <v>51</v>
      </c>
    </row>
    <row r="222" spans="1:40" hidden="1" x14ac:dyDescent="0.2">
      <c r="A222" s="306" t="s">
        <v>147</v>
      </c>
      <c r="B222" s="39">
        <f t="shared" si="77"/>
        <v>182</v>
      </c>
      <c r="C222" s="52">
        <f>Data_Inputs!E210</f>
        <v>35370</v>
      </c>
      <c r="D222" s="75" t="s">
        <v>9</v>
      </c>
      <c r="E222" s="52">
        <f>Data_Inputs!F210</f>
        <v>35399</v>
      </c>
      <c r="F222" s="54">
        <f>IF(Data_Inputs!G210="",0,Data_Inputs!G210)</f>
        <v>0</v>
      </c>
      <c r="G222" s="54">
        <f>IF(Data_Inputs!H210="",0,Data_Inputs!H210)</f>
        <v>0</v>
      </c>
      <c r="H222" s="54">
        <f t="shared" si="78"/>
        <v>0</v>
      </c>
      <c r="I222" s="67">
        <f t="shared" si="79"/>
        <v>0</v>
      </c>
      <c r="J222" s="65"/>
      <c r="K222" s="67">
        <f t="shared" si="80"/>
        <v>0</v>
      </c>
      <c r="L222" s="67">
        <f t="shared" si="81"/>
        <v>0</v>
      </c>
      <c r="M222" s="148">
        <f t="shared" si="70"/>
        <v>0</v>
      </c>
      <c r="N222" s="11">
        <f t="shared" si="71"/>
        <v>0</v>
      </c>
      <c r="O222" s="11">
        <f t="shared" si="72"/>
        <v>0</v>
      </c>
      <c r="P222" s="11">
        <f t="shared" si="82"/>
        <v>0</v>
      </c>
      <c r="Q222" s="11">
        <f t="shared" si="83"/>
        <v>0</v>
      </c>
      <c r="R222" s="140">
        <f t="shared" si="73"/>
        <v>1.7900000000000001E-5</v>
      </c>
      <c r="S222" s="67">
        <f t="shared" si="84"/>
        <v>1.7900000000000001E-5</v>
      </c>
      <c r="T222" s="67">
        <f t="shared" si="85"/>
        <v>1.7900000000000001E-5</v>
      </c>
      <c r="U222" s="91">
        <f t="shared" si="76"/>
        <v>182</v>
      </c>
      <c r="V222" s="54">
        <f t="shared" si="86"/>
        <v>0</v>
      </c>
      <c r="W222" s="54">
        <f t="shared" si="87"/>
        <v>0</v>
      </c>
      <c r="X222" s="41">
        <f t="shared" si="74"/>
        <v>1.7900000000000001E-5</v>
      </c>
      <c r="Y222" s="40">
        <f>MAX($R$41:R210,R246:R617)</f>
        <v>3.6000000000000001E-5</v>
      </c>
      <c r="Z222" s="66">
        <f t="shared" si="69"/>
        <v>5.3900000000000002E-5</v>
      </c>
      <c r="AA222" s="35">
        <v>182</v>
      </c>
      <c r="AB222" s="41">
        <f t="shared" si="67"/>
        <v>0</v>
      </c>
      <c r="AC222" s="41">
        <f t="shared" si="68"/>
        <v>0</v>
      </c>
      <c r="AD222" s="41">
        <f t="shared" si="75"/>
        <v>1.7900000000000001E-5</v>
      </c>
      <c r="AE222" s="35">
        <v>182</v>
      </c>
      <c r="AF222" s="105" t="s">
        <v>51</v>
      </c>
      <c r="AG222" s="1"/>
      <c r="AH222" s="1"/>
      <c r="AI222" s="1"/>
      <c r="AJ222" s="1"/>
      <c r="AK222" s="1"/>
      <c r="AL222" s="1"/>
      <c r="AM222" s="1"/>
      <c r="AN222" s="1" t="s">
        <v>51</v>
      </c>
    </row>
    <row r="223" spans="1:40" hidden="1" x14ac:dyDescent="0.2">
      <c r="A223" s="306" t="s">
        <v>147</v>
      </c>
      <c r="B223" s="39">
        <f t="shared" si="77"/>
        <v>183</v>
      </c>
      <c r="C223" s="52">
        <f>Data_Inputs!E211</f>
        <v>35339</v>
      </c>
      <c r="D223" s="75" t="s">
        <v>9</v>
      </c>
      <c r="E223" s="52">
        <f>Data_Inputs!F211</f>
        <v>35369</v>
      </c>
      <c r="F223" s="54">
        <f>IF(Data_Inputs!G211="",0,Data_Inputs!G211)</f>
        <v>0</v>
      </c>
      <c r="G223" s="54">
        <f>IF(Data_Inputs!H211="",0,Data_Inputs!H211)</f>
        <v>0</v>
      </c>
      <c r="H223" s="54">
        <f t="shared" si="78"/>
        <v>0</v>
      </c>
      <c r="I223" s="67">
        <f t="shared" si="79"/>
        <v>0</v>
      </c>
      <c r="J223" s="65"/>
      <c r="K223" s="67">
        <f t="shared" si="80"/>
        <v>0</v>
      </c>
      <c r="L223" s="67">
        <f t="shared" si="81"/>
        <v>0</v>
      </c>
      <c r="M223" s="148">
        <f t="shared" si="70"/>
        <v>0</v>
      </c>
      <c r="N223" s="11">
        <f t="shared" si="71"/>
        <v>0</v>
      </c>
      <c r="O223" s="11">
        <f t="shared" si="72"/>
        <v>0</v>
      </c>
      <c r="P223" s="11">
        <f t="shared" si="82"/>
        <v>0</v>
      </c>
      <c r="Q223" s="11">
        <f t="shared" si="83"/>
        <v>0</v>
      </c>
      <c r="R223" s="140">
        <f t="shared" si="73"/>
        <v>1.7799999999999999E-5</v>
      </c>
      <c r="S223" s="67">
        <f t="shared" si="84"/>
        <v>1.7799999999999999E-5</v>
      </c>
      <c r="T223" s="67">
        <f t="shared" si="85"/>
        <v>1.7799999999999999E-5</v>
      </c>
      <c r="U223" s="91">
        <f t="shared" si="76"/>
        <v>183</v>
      </c>
      <c r="V223" s="54">
        <f t="shared" si="86"/>
        <v>0</v>
      </c>
      <c r="W223" s="54">
        <f t="shared" si="87"/>
        <v>0</v>
      </c>
      <c r="X223" s="41">
        <f t="shared" si="74"/>
        <v>1.7799999999999999E-5</v>
      </c>
      <c r="Y223" s="40">
        <f>MAX($R$41:R211,R247:R618)</f>
        <v>3.6000000000000001E-5</v>
      </c>
      <c r="Z223" s="66">
        <f t="shared" si="69"/>
        <v>5.38E-5</v>
      </c>
      <c r="AA223" s="35">
        <v>183</v>
      </c>
      <c r="AB223" s="41">
        <f t="shared" si="67"/>
        <v>0</v>
      </c>
      <c r="AC223" s="41">
        <f t="shared" si="68"/>
        <v>0</v>
      </c>
      <c r="AD223" s="41">
        <f t="shared" si="75"/>
        <v>1.7799999999999999E-5</v>
      </c>
      <c r="AE223" s="35">
        <v>183</v>
      </c>
      <c r="AF223" s="105" t="s">
        <v>51</v>
      </c>
      <c r="AG223" s="1"/>
      <c r="AH223" s="1"/>
      <c r="AI223" s="1"/>
      <c r="AJ223" s="1"/>
      <c r="AK223" s="1"/>
      <c r="AL223" s="1"/>
      <c r="AM223" s="1"/>
      <c r="AN223" s="1" t="s">
        <v>51</v>
      </c>
    </row>
    <row r="224" spans="1:40" hidden="1" x14ac:dyDescent="0.2">
      <c r="A224" s="306" t="s">
        <v>147</v>
      </c>
      <c r="B224" s="39">
        <f t="shared" si="77"/>
        <v>184</v>
      </c>
      <c r="C224" s="52">
        <f>Data_Inputs!E212</f>
        <v>35309</v>
      </c>
      <c r="D224" s="75" t="s">
        <v>9</v>
      </c>
      <c r="E224" s="52">
        <f>Data_Inputs!F212</f>
        <v>35338</v>
      </c>
      <c r="F224" s="54">
        <f>IF(Data_Inputs!G212="",0,Data_Inputs!G212)</f>
        <v>0</v>
      </c>
      <c r="G224" s="54">
        <f>IF(Data_Inputs!H212="",0,Data_Inputs!H212)</f>
        <v>0</v>
      </c>
      <c r="H224" s="54">
        <f t="shared" si="78"/>
        <v>0</v>
      </c>
      <c r="I224" s="67">
        <f t="shared" si="79"/>
        <v>0</v>
      </c>
      <c r="J224" s="65"/>
      <c r="K224" s="67">
        <f t="shared" si="80"/>
        <v>0</v>
      </c>
      <c r="L224" s="67">
        <f t="shared" si="81"/>
        <v>0</v>
      </c>
      <c r="M224" s="148">
        <f t="shared" si="70"/>
        <v>0</v>
      </c>
      <c r="N224" s="11">
        <f t="shared" si="71"/>
        <v>0</v>
      </c>
      <c r="O224" s="11">
        <f t="shared" si="72"/>
        <v>0</v>
      </c>
      <c r="P224" s="11">
        <f t="shared" si="82"/>
        <v>0</v>
      </c>
      <c r="Q224" s="11">
        <f t="shared" si="83"/>
        <v>0</v>
      </c>
      <c r="R224" s="140">
        <f t="shared" si="73"/>
        <v>1.77E-5</v>
      </c>
      <c r="S224" s="67">
        <f t="shared" si="84"/>
        <v>1.77E-5</v>
      </c>
      <c r="T224" s="67">
        <f t="shared" si="85"/>
        <v>1.77E-5</v>
      </c>
      <c r="U224" s="91">
        <f t="shared" si="76"/>
        <v>184</v>
      </c>
      <c r="V224" s="54">
        <f t="shared" si="86"/>
        <v>0</v>
      </c>
      <c r="W224" s="54">
        <f t="shared" si="87"/>
        <v>0</v>
      </c>
      <c r="X224" s="41">
        <f t="shared" si="74"/>
        <v>1.77E-5</v>
      </c>
      <c r="Y224" s="40">
        <f>MAX($R$41:R212,R248:R619)</f>
        <v>3.6000000000000001E-5</v>
      </c>
      <c r="Z224" s="66">
        <f t="shared" si="69"/>
        <v>5.3700000000000004E-5</v>
      </c>
      <c r="AA224" s="35">
        <v>184</v>
      </c>
      <c r="AB224" s="41">
        <f t="shared" si="67"/>
        <v>0</v>
      </c>
      <c r="AC224" s="41">
        <f t="shared" si="68"/>
        <v>0</v>
      </c>
      <c r="AD224" s="41">
        <f t="shared" si="75"/>
        <v>1.77E-5</v>
      </c>
      <c r="AE224" s="35">
        <v>184</v>
      </c>
      <c r="AF224" s="105" t="s">
        <v>51</v>
      </c>
      <c r="AG224" s="1"/>
      <c r="AH224" s="1"/>
      <c r="AI224" s="1"/>
      <c r="AJ224" s="1"/>
      <c r="AK224" s="1"/>
      <c r="AL224" s="1"/>
      <c r="AM224" s="1"/>
      <c r="AN224" s="1" t="s">
        <v>51</v>
      </c>
    </row>
    <row r="225" spans="1:40" hidden="1" x14ac:dyDescent="0.2">
      <c r="A225" s="306" t="s">
        <v>147</v>
      </c>
      <c r="B225" s="39">
        <f t="shared" si="77"/>
        <v>185</v>
      </c>
      <c r="C225" s="52">
        <f>Data_Inputs!E213</f>
        <v>35278</v>
      </c>
      <c r="D225" s="75" t="s">
        <v>9</v>
      </c>
      <c r="E225" s="52">
        <f>Data_Inputs!F213</f>
        <v>35308</v>
      </c>
      <c r="F225" s="54">
        <f>IF(Data_Inputs!G213="",0,Data_Inputs!G213)</f>
        <v>0</v>
      </c>
      <c r="G225" s="54">
        <f>IF(Data_Inputs!H213="",0,Data_Inputs!H213)</f>
        <v>0</v>
      </c>
      <c r="H225" s="54">
        <f t="shared" si="78"/>
        <v>0</v>
      </c>
      <c r="I225" s="67">
        <f t="shared" si="79"/>
        <v>0</v>
      </c>
      <c r="J225" s="65"/>
      <c r="K225" s="67">
        <f t="shared" si="80"/>
        <v>0</v>
      </c>
      <c r="L225" s="67">
        <f t="shared" si="81"/>
        <v>0</v>
      </c>
      <c r="M225" s="148">
        <f t="shared" si="70"/>
        <v>0</v>
      </c>
      <c r="N225" s="11">
        <f t="shared" si="71"/>
        <v>0</v>
      </c>
      <c r="O225" s="11">
        <f t="shared" si="72"/>
        <v>0</v>
      </c>
      <c r="P225" s="11">
        <f t="shared" si="82"/>
        <v>0</v>
      </c>
      <c r="Q225" s="11">
        <f t="shared" si="83"/>
        <v>0</v>
      </c>
      <c r="R225" s="140">
        <f t="shared" si="73"/>
        <v>1.7600000000000001E-5</v>
      </c>
      <c r="S225" s="67">
        <f t="shared" si="84"/>
        <v>1.7600000000000001E-5</v>
      </c>
      <c r="T225" s="67">
        <f t="shared" si="85"/>
        <v>1.7600000000000001E-5</v>
      </c>
      <c r="U225" s="91">
        <f t="shared" si="76"/>
        <v>185</v>
      </c>
      <c r="V225" s="54">
        <f t="shared" si="86"/>
        <v>0</v>
      </c>
      <c r="W225" s="54">
        <f t="shared" si="87"/>
        <v>0</v>
      </c>
      <c r="X225" s="41">
        <f t="shared" si="74"/>
        <v>1.7600000000000001E-5</v>
      </c>
      <c r="Y225" s="40">
        <f>MAX($R$41:R213,R249:R620)</f>
        <v>3.6000000000000001E-5</v>
      </c>
      <c r="Z225" s="66">
        <f t="shared" si="69"/>
        <v>5.3600000000000002E-5</v>
      </c>
      <c r="AA225" s="35">
        <v>185</v>
      </c>
      <c r="AB225" s="41">
        <f t="shared" si="67"/>
        <v>0</v>
      </c>
      <c r="AC225" s="41">
        <f t="shared" si="68"/>
        <v>0</v>
      </c>
      <c r="AD225" s="41">
        <f t="shared" si="75"/>
        <v>1.7600000000000001E-5</v>
      </c>
      <c r="AE225" s="35">
        <v>185</v>
      </c>
      <c r="AF225" s="105" t="s">
        <v>51</v>
      </c>
      <c r="AG225" s="1"/>
      <c r="AH225" s="1"/>
      <c r="AI225" s="1"/>
      <c r="AJ225" s="1"/>
      <c r="AK225" s="1"/>
      <c r="AL225" s="1"/>
      <c r="AM225" s="1"/>
      <c r="AN225" s="1" t="s">
        <v>51</v>
      </c>
    </row>
    <row r="226" spans="1:40" hidden="1" x14ac:dyDescent="0.2">
      <c r="A226" s="306" t="s">
        <v>147</v>
      </c>
      <c r="B226" s="39">
        <f t="shared" si="77"/>
        <v>186</v>
      </c>
      <c r="C226" s="52">
        <f>Data_Inputs!E214</f>
        <v>35247</v>
      </c>
      <c r="D226" s="75" t="s">
        <v>9</v>
      </c>
      <c r="E226" s="52">
        <f>Data_Inputs!F214</f>
        <v>35277</v>
      </c>
      <c r="F226" s="54">
        <f>IF(Data_Inputs!G214="",0,Data_Inputs!G214)</f>
        <v>0</v>
      </c>
      <c r="G226" s="54">
        <f>IF(Data_Inputs!H214="",0,Data_Inputs!H214)</f>
        <v>0</v>
      </c>
      <c r="H226" s="54">
        <f t="shared" si="78"/>
        <v>0</v>
      </c>
      <c r="I226" s="67">
        <f t="shared" si="79"/>
        <v>0</v>
      </c>
      <c r="J226" s="65"/>
      <c r="K226" s="67">
        <f t="shared" si="80"/>
        <v>0</v>
      </c>
      <c r="L226" s="67">
        <f t="shared" si="81"/>
        <v>0</v>
      </c>
      <c r="M226" s="148">
        <f t="shared" si="70"/>
        <v>0</v>
      </c>
      <c r="N226" s="11">
        <f t="shared" si="71"/>
        <v>0</v>
      </c>
      <c r="O226" s="11">
        <f t="shared" si="72"/>
        <v>0</v>
      </c>
      <c r="P226" s="11">
        <f t="shared" si="82"/>
        <v>0</v>
      </c>
      <c r="Q226" s="11">
        <f t="shared" si="83"/>
        <v>0</v>
      </c>
      <c r="R226" s="140">
        <f t="shared" si="73"/>
        <v>1.7499999999999998E-5</v>
      </c>
      <c r="S226" s="67">
        <f t="shared" si="84"/>
        <v>1.7499999999999998E-5</v>
      </c>
      <c r="T226" s="67">
        <f t="shared" si="85"/>
        <v>1.7499999999999998E-5</v>
      </c>
      <c r="U226" s="91">
        <f t="shared" si="76"/>
        <v>186</v>
      </c>
      <c r="V226" s="54">
        <f t="shared" si="86"/>
        <v>0</v>
      </c>
      <c r="W226" s="54">
        <f t="shared" si="87"/>
        <v>0</v>
      </c>
      <c r="X226" s="41">
        <f t="shared" si="74"/>
        <v>1.7499999999999998E-5</v>
      </c>
      <c r="Y226" s="40">
        <f>MAX($R$41:R214,R250:R621)</f>
        <v>3.6000000000000001E-5</v>
      </c>
      <c r="Z226" s="66">
        <f t="shared" si="69"/>
        <v>5.3499999999999999E-5</v>
      </c>
      <c r="AA226" s="35">
        <v>186</v>
      </c>
      <c r="AB226" s="41">
        <f t="shared" si="67"/>
        <v>0</v>
      </c>
      <c r="AC226" s="41">
        <f t="shared" si="68"/>
        <v>0</v>
      </c>
      <c r="AD226" s="41">
        <f t="shared" si="75"/>
        <v>1.7499999999999998E-5</v>
      </c>
      <c r="AE226" s="35">
        <v>186</v>
      </c>
      <c r="AF226" s="105" t="s">
        <v>51</v>
      </c>
      <c r="AG226" s="1"/>
      <c r="AH226" s="1"/>
      <c r="AI226" s="1"/>
      <c r="AJ226" s="1"/>
      <c r="AK226" s="1"/>
      <c r="AL226" s="1"/>
      <c r="AM226" s="1"/>
      <c r="AN226" s="1" t="s">
        <v>51</v>
      </c>
    </row>
    <row r="227" spans="1:40" hidden="1" x14ac:dyDescent="0.2">
      <c r="A227" s="306" t="s">
        <v>147</v>
      </c>
      <c r="B227" s="39">
        <f t="shared" si="77"/>
        <v>187</v>
      </c>
      <c r="C227" s="52">
        <f>Data_Inputs!E215</f>
        <v>35217</v>
      </c>
      <c r="D227" s="75" t="s">
        <v>9</v>
      </c>
      <c r="E227" s="52">
        <f>Data_Inputs!F215</f>
        <v>35246</v>
      </c>
      <c r="F227" s="54">
        <f>IF(Data_Inputs!G215="",0,Data_Inputs!G215)</f>
        <v>0</v>
      </c>
      <c r="G227" s="54">
        <f>IF(Data_Inputs!H215="",0,Data_Inputs!H215)</f>
        <v>0</v>
      </c>
      <c r="H227" s="54">
        <f t="shared" si="78"/>
        <v>0</v>
      </c>
      <c r="I227" s="67">
        <f t="shared" si="79"/>
        <v>0</v>
      </c>
      <c r="J227" s="65"/>
      <c r="K227" s="67">
        <f t="shared" si="80"/>
        <v>0</v>
      </c>
      <c r="L227" s="67">
        <f t="shared" si="81"/>
        <v>0</v>
      </c>
      <c r="M227" s="148">
        <f t="shared" si="70"/>
        <v>0</v>
      </c>
      <c r="N227" s="11">
        <f t="shared" si="71"/>
        <v>0</v>
      </c>
      <c r="O227" s="11">
        <f t="shared" si="72"/>
        <v>0</v>
      </c>
      <c r="P227" s="11">
        <f t="shared" si="82"/>
        <v>0</v>
      </c>
      <c r="Q227" s="11">
        <f t="shared" si="83"/>
        <v>0</v>
      </c>
      <c r="R227" s="140">
        <f t="shared" si="73"/>
        <v>1.7399999999999999E-5</v>
      </c>
      <c r="S227" s="67">
        <f t="shared" si="84"/>
        <v>1.7399999999999999E-5</v>
      </c>
      <c r="T227" s="67">
        <f t="shared" si="85"/>
        <v>1.7399999999999999E-5</v>
      </c>
      <c r="U227" s="91">
        <f t="shared" si="76"/>
        <v>187</v>
      </c>
      <c r="V227" s="54">
        <f t="shared" si="86"/>
        <v>0</v>
      </c>
      <c r="W227" s="54">
        <f t="shared" si="87"/>
        <v>0</v>
      </c>
      <c r="X227" s="41">
        <f t="shared" si="74"/>
        <v>1.7399999999999999E-5</v>
      </c>
      <c r="Y227" s="40">
        <f>MAX($R$41:R215,R251:R622)</f>
        <v>3.6000000000000001E-5</v>
      </c>
      <c r="Z227" s="66">
        <f t="shared" si="69"/>
        <v>5.3399999999999997E-5</v>
      </c>
      <c r="AA227" s="35">
        <v>187</v>
      </c>
      <c r="AB227" s="41">
        <f t="shared" si="67"/>
        <v>0</v>
      </c>
      <c r="AC227" s="41">
        <f t="shared" si="68"/>
        <v>0</v>
      </c>
      <c r="AD227" s="41">
        <f t="shared" si="75"/>
        <v>1.7399999999999999E-5</v>
      </c>
      <c r="AE227" s="35">
        <v>187</v>
      </c>
      <c r="AF227" s="105" t="s">
        <v>51</v>
      </c>
      <c r="AG227" s="1"/>
      <c r="AH227" s="1"/>
      <c r="AI227" s="1"/>
      <c r="AJ227" s="1"/>
      <c r="AK227" s="1"/>
      <c r="AL227" s="1"/>
      <c r="AM227" s="1"/>
      <c r="AN227" s="1" t="s">
        <v>51</v>
      </c>
    </row>
    <row r="228" spans="1:40" hidden="1" x14ac:dyDescent="0.2">
      <c r="A228" s="306" t="s">
        <v>147</v>
      </c>
      <c r="B228" s="39">
        <f t="shared" si="77"/>
        <v>188</v>
      </c>
      <c r="C228" s="52">
        <f>Data_Inputs!E216</f>
        <v>35186</v>
      </c>
      <c r="D228" s="75" t="s">
        <v>9</v>
      </c>
      <c r="E228" s="52">
        <f>Data_Inputs!F216</f>
        <v>35216</v>
      </c>
      <c r="F228" s="54">
        <f>IF(Data_Inputs!G216="",0,Data_Inputs!G216)</f>
        <v>0</v>
      </c>
      <c r="G228" s="54">
        <f>IF(Data_Inputs!H216="",0,Data_Inputs!H216)</f>
        <v>0</v>
      </c>
      <c r="H228" s="54">
        <f t="shared" si="78"/>
        <v>0</v>
      </c>
      <c r="I228" s="67">
        <f t="shared" si="79"/>
        <v>0</v>
      </c>
      <c r="J228" s="65"/>
      <c r="K228" s="67">
        <f t="shared" si="80"/>
        <v>0</v>
      </c>
      <c r="L228" s="67">
        <f t="shared" si="81"/>
        <v>0</v>
      </c>
      <c r="M228" s="148">
        <f t="shared" si="70"/>
        <v>0</v>
      </c>
      <c r="N228" s="11">
        <f t="shared" si="71"/>
        <v>0</v>
      </c>
      <c r="O228" s="11">
        <f t="shared" si="72"/>
        <v>0</v>
      </c>
      <c r="P228" s="11">
        <f t="shared" si="82"/>
        <v>0</v>
      </c>
      <c r="Q228" s="11">
        <f t="shared" si="83"/>
        <v>0</v>
      </c>
      <c r="R228" s="140">
        <f t="shared" si="73"/>
        <v>1.73E-5</v>
      </c>
      <c r="S228" s="67">
        <f t="shared" si="84"/>
        <v>1.73E-5</v>
      </c>
      <c r="T228" s="67">
        <f t="shared" si="85"/>
        <v>1.73E-5</v>
      </c>
      <c r="U228" s="91">
        <f t="shared" si="76"/>
        <v>188</v>
      </c>
      <c r="V228" s="54">
        <f t="shared" si="86"/>
        <v>0</v>
      </c>
      <c r="W228" s="54">
        <f t="shared" si="87"/>
        <v>0</v>
      </c>
      <c r="X228" s="41">
        <f t="shared" si="74"/>
        <v>1.73E-5</v>
      </c>
      <c r="Y228" s="40">
        <f>MAX($R$41:R216,R252:R623)</f>
        <v>3.6000000000000001E-5</v>
      </c>
      <c r="Z228" s="66">
        <f t="shared" si="69"/>
        <v>5.3300000000000001E-5</v>
      </c>
      <c r="AA228" s="35">
        <v>188</v>
      </c>
      <c r="AB228" s="41">
        <f t="shared" si="67"/>
        <v>0</v>
      </c>
      <c r="AC228" s="41">
        <f t="shared" si="68"/>
        <v>0</v>
      </c>
      <c r="AD228" s="41">
        <f t="shared" si="75"/>
        <v>1.73E-5</v>
      </c>
      <c r="AE228" s="35">
        <v>188</v>
      </c>
      <c r="AF228" s="105" t="s">
        <v>51</v>
      </c>
      <c r="AG228" s="1"/>
      <c r="AH228" s="1"/>
      <c r="AI228" s="1"/>
      <c r="AJ228" s="1"/>
      <c r="AK228" s="1"/>
      <c r="AL228" s="1"/>
      <c r="AM228" s="1"/>
      <c r="AN228" s="1" t="s">
        <v>51</v>
      </c>
    </row>
    <row r="229" spans="1:40" hidden="1" x14ac:dyDescent="0.2">
      <c r="A229" s="306" t="s">
        <v>147</v>
      </c>
      <c r="B229" s="39">
        <f t="shared" si="77"/>
        <v>189</v>
      </c>
      <c r="C229" s="52">
        <f>Data_Inputs!E217</f>
        <v>35156</v>
      </c>
      <c r="D229" s="75" t="s">
        <v>9</v>
      </c>
      <c r="E229" s="52">
        <f>Data_Inputs!F217</f>
        <v>35185</v>
      </c>
      <c r="F229" s="54">
        <f>IF(Data_Inputs!G217="",0,Data_Inputs!G217)</f>
        <v>0</v>
      </c>
      <c r="G229" s="54">
        <f>IF(Data_Inputs!H217="",0,Data_Inputs!H217)</f>
        <v>0</v>
      </c>
      <c r="H229" s="54">
        <f t="shared" si="78"/>
        <v>0</v>
      </c>
      <c r="I229" s="67">
        <f t="shared" si="79"/>
        <v>0</v>
      </c>
      <c r="J229" s="65"/>
      <c r="K229" s="67">
        <f t="shared" si="80"/>
        <v>0</v>
      </c>
      <c r="L229" s="67">
        <f t="shared" si="81"/>
        <v>0</v>
      </c>
      <c r="M229" s="148">
        <f t="shared" si="70"/>
        <v>0</v>
      </c>
      <c r="N229" s="11">
        <f t="shared" si="71"/>
        <v>0</v>
      </c>
      <c r="O229" s="11">
        <f t="shared" si="72"/>
        <v>0</v>
      </c>
      <c r="P229" s="11">
        <f t="shared" si="82"/>
        <v>0</v>
      </c>
      <c r="Q229" s="11">
        <f t="shared" si="83"/>
        <v>0</v>
      </c>
      <c r="R229" s="140">
        <f t="shared" si="73"/>
        <v>1.7200000000000001E-5</v>
      </c>
      <c r="S229" s="67">
        <f t="shared" si="84"/>
        <v>1.7200000000000001E-5</v>
      </c>
      <c r="T229" s="67">
        <f t="shared" si="85"/>
        <v>1.7200000000000001E-5</v>
      </c>
      <c r="U229" s="91">
        <f t="shared" si="76"/>
        <v>189</v>
      </c>
      <c r="V229" s="54">
        <f t="shared" si="86"/>
        <v>0</v>
      </c>
      <c r="W229" s="54">
        <f t="shared" si="87"/>
        <v>0</v>
      </c>
      <c r="X229" s="41">
        <f t="shared" si="74"/>
        <v>1.7200000000000001E-5</v>
      </c>
      <c r="Y229" s="40">
        <f>MAX($R$41:R217,R253:R624)</f>
        <v>3.6000000000000001E-5</v>
      </c>
      <c r="Z229" s="66">
        <f t="shared" si="69"/>
        <v>5.3200000000000006E-5</v>
      </c>
      <c r="AA229" s="35">
        <v>189</v>
      </c>
      <c r="AB229" s="41">
        <f t="shared" si="67"/>
        <v>0</v>
      </c>
      <c r="AC229" s="41">
        <f t="shared" si="68"/>
        <v>0</v>
      </c>
      <c r="AD229" s="41">
        <f t="shared" si="75"/>
        <v>1.7200000000000001E-5</v>
      </c>
      <c r="AE229" s="35">
        <v>189</v>
      </c>
      <c r="AF229" s="105" t="s">
        <v>51</v>
      </c>
      <c r="AG229" s="1"/>
      <c r="AH229" s="1"/>
      <c r="AI229" s="1"/>
      <c r="AJ229" s="1"/>
      <c r="AK229" s="1"/>
      <c r="AL229" s="1"/>
      <c r="AM229" s="1"/>
      <c r="AN229" s="1" t="s">
        <v>51</v>
      </c>
    </row>
    <row r="230" spans="1:40" hidden="1" x14ac:dyDescent="0.2">
      <c r="A230" s="306" t="s">
        <v>147</v>
      </c>
      <c r="B230" s="39">
        <f t="shared" si="77"/>
        <v>190</v>
      </c>
      <c r="C230" s="52">
        <f>Data_Inputs!E218</f>
        <v>35125</v>
      </c>
      <c r="D230" s="75" t="s">
        <v>9</v>
      </c>
      <c r="E230" s="52">
        <f>Data_Inputs!F218</f>
        <v>35155</v>
      </c>
      <c r="F230" s="54">
        <f>IF(Data_Inputs!G218="",0,Data_Inputs!G218)</f>
        <v>0</v>
      </c>
      <c r="G230" s="54">
        <f>IF(Data_Inputs!H218="",0,Data_Inputs!H218)</f>
        <v>0</v>
      </c>
      <c r="H230" s="54">
        <f t="shared" si="78"/>
        <v>0</v>
      </c>
      <c r="I230" s="67">
        <f t="shared" si="79"/>
        <v>0</v>
      </c>
      <c r="J230" s="65"/>
      <c r="K230" s="67">
        <f t="shared" si="80"/>
        <v>0</v>
      </c>
      <c r="L230" s="67">
        <f t="shared" si="81"/>
        <v>0</v>
      </c>
      <c r="M230" s="148">
        <f t="shared" si="70"/>
        <v>0</v>
      </c>
      <c r="N230" s="11">
        <f t="shared" si="71"/>
        <v>0</v>
      </c>
      <c r="O230" s="11">
        <f t="shared" si="72"/>
        <v>0</v>
      </c>
      <c r="P230" s="11">
        <f t="shared" si="82"/>
        <v>0</v>
      </c>
      <c r="Q230" s="11">
        <f t="shared" si="83"/>
        <v>0</v>
      </c>
      <c r="R230" s="140">
        <f t="shared" si="73"/>
        <v>1.7099999999999999E-5</v>
      </c>
      <c r="S230" s="67">
        <f t="shared" si="84"/>
        <v>1.7099999999999999E-5</v>
      </c>
      <c r="T230" s="67">
        <f t="shared" si="85"/>
        <v>1.7099999999999999E-5</v>
      </c>
      <c r="U230" s="91">
        <f t="shared" si="76"/>
        <v>190</v>
      </c>
      <c r="V230" s="54">
        <f t="shared" si="86"/>
        <v>0</v>
      </c>
      <c r="W230" s="54">
        <f t="shared" si="87"/>
        <v>0</v>
      </c>
      <c r="X230" s="41">
        <f t="shared" si="74"/>
        <v>1.7099999999999999E-5</v>
      </c>
      <c r="Y230" s="40">
        <f>MAX($R$41:R218,R254:R625)</f>
        <v>3.6000000000000001E-5</v>
      </c>
      <c r="Z230" s="66">
        <f t="shared" si="69"/>
        <v>5.3100000000000003E-5</v>
      </c>
      <c r="AA230" s="35">
        <v>190</v>
      </c>
      <c r="AB230" s="41">
        <f t="shared" si="67"/>
        <v>0</v>
      </c>
      <c r="AC230" s="41">
        <f t="shared" si="68"/>
        <v>0</v>
      </c>
      <c r="AD230" s="41">
        <f t="shared" si="75"/>
        <v>1.7099999999999999E-5</v>
      </c>
      <c r="AE230" s="35">
        <v>190</v>
      </c>
      <c r="AF230" s="105" t="s">
        <v>51</v>
      </c>
      <c r="AG230" s="1"/>
      <c r="AH230" s="1"/>
      <c r="AI230" s="1"/>
      <c r="AJ230" s="1"/>
      <c r="AK230" s="1"/>
      <c r="AL230" s="1"/>
      <c r="AM230" s="1"/>
      <c r="AN230" s="1" t="s">
        <v>51</v>
      </c>
    </row>
    <row r="231" spans="1:40" hidden="1" x14ac:dyDescent="0.2">
      <c r="A231" s="306" t="s">
        <v>147</v>
      </c>
      <c r="B231" s="39">
        <f t="shared" si="77"/>
        <v>191</v>
      </c>
      <c r="C231" s="52">
        <f>Data_Inputs!E219</f>
        <v>35096</v>
      </c>
      <c r="D231" s="75" t="s">
        <v>9</v>
      </c>
      <c r="E231" s="52">
        <f>Data_Inputs!F219</f>
        <v>35124</v>
      </c>
      <c r="F231" s="54">
        <f>IF(Data_Inputs!G219="",0,Data_Inputs!G219)</f>
        <v>0</v>
      </c>
      <c r="G231" s="54">
        <f>IF(Data_Inputs!H219="",0,Data_Inputs!H219)</f>
        <v>0</v>
      </c>
      <c r="H231" s="54">
        <f t="shared" si="78"/>
        <v>0</v>
      </c>
      <c r="I231" s="67">
        <f t="shared" si="79"/>
        <v>0</v>
      </c>
      <c r="J231" s="65"/>
      <c r="K231" s="67">
        <f t="shared" si="80"/>
        <v>0</v>
      </c>
      <c r="L231" s="67">
        <f t="shared" si="81"/>
        <v>0</v>
      </c>
      <c r="M231" s="148">
        <f t="shared" si="70"/>
        <v>0</v>
      </c>
      <c r="N231" s="11">
        <f t="shared" si="71"/>
        <v>0</v>
      </c>
      <c r="O231" s="11">
        <f t="shared" si="72"/>
        <v>0</v>
      </c>
      <c r="P231" s="11">
        <f t="shared" si="82"/>
        <v>0</v>
      </c>
      <c r="Q231" s="11">
        <f t="shared" si="83"/>
        <v>0</v>
      </c>
      <c r="R231" s="140">
        <f t="shared" si="73"/>
        <v>1.7E-5</v>
      </c>
      <c r="S231" s="67">
        <f t="shared" si="84"/>
        <v>1.7E-5</v>
      </c>
      <c r="T231" s="67">
        <f t="shared" si="85"/>
        <v>1.7E-5</v>
      </c>
      <c r="U231" s="91">
        <f t="shared" si="76"/>
        <v>191</v>
      </c>
      <c r="V231" s="54">
        <f t="shared" si="86"/>
        <v>0</v>
      </c>
      <c r="W231" s="54">
        <f t="shared" si="87"/>
        <v>0</v>
      </c>
      <c r="X231" s="41">
        <f t="shared" si="74"/>
        <v>1.7E-5</v>
      </c>
      <c r="Y231" s="40">
        <f>MAX($R$41:R219,R255:R626)</f>
        <v>3.6000000000000001E-5</v>
      </c>
      <c r="Z231" s="66">
        <f t="shared" si="69"/>
        <v>5.3000000000000001E-5</v>
      </c>
      <c r="AA231" s="35">
        <v>191</v>
      </c>
      <c r="AB231" s="41">
        <f t="shared" si="67"/>
        <v>0</v>
      </c>
      <c r="AC231" s="41">
        <f t="shared" si="68"/>
        <v>0</v>
      </c>
      <c r="AD231" s="41">
        <f t="shared" si="75"/>
        <v>1.7E-5</v>
      </c>
      <c r="AE231" s="35">
        <v>191</v>
      </c>
      <c r="AF231" s="105" t="s">
        <v>51</v>
      </c>
      <c r="AG231" s="1"/>
      <c r="AH231" s="1"/>
      <c r="AI231" s="1"/>
      <c r="AJ231" s="1"/>
      <c r="AK231" s="1"/>
      <c r="AL231" s="1"/>
      <c r="AM231" s="1"/>
      <c r="AN231" s="1" t="s">
        <v>51</v>
      </c>
    </row>
    <row r="232" spans="1:40" hidden="1" x14ac:dyDescent="0.2">
      <c r="A232" s="306" t="s">
        <v>147</v>
      </c>
      <c r="B232" s="39">
        <f t="shared" si="77"/>
        <v>192</v>
      </c>
      <c r="C232" s="52">
        <f>Data_Inputs!E220</f>
        <v>35065</v>
      </c>
      <c r="D232" s="75" t="s">
        <v>9</v>
      </c>
      <c r="E232" s="52">
        <f>Data_Inputs!F220</f>
        <v>35095</v>
      </c>
      <c r="F232" s="54">
        <f>IF(Data_Inputs!G220="",0,Data_Inputs!G220)</f>
        <v>0</v>
      </c>
      <c r="G232" s="54">
        <f>IF(Data_Inputs!H220="",0,Data_Inputs!H220)</f>
        <v>0</v>
      </c>
      <c r="H232" s="54">
        <f t="shared" si="78"/>
        <v>0</v>
      </c>
      <c r="I232" s="67">
        <f t="shared" si="79"/>
        <v>0</v>
      </c>
      <c r="J232" s="65"/>
      <c r="K232" s="67">
        <f t="shared" si="80"/>
        <v>0</v>
      </c>
      <c r="L232" s="67">
        <f t="shared" si="81"/>
        <v>0</v>
      </c>
      <c r="M232" s="148">
        <f t="shared" si="70"/>
        <v>0</v>
      </c>
      <c r="N232" s="11">
        <f t="shared" si="71"/>
        <v>0</v>
      </c>
      <c r="O232" s="11">
        <f t="shared" si="72"/>
        <v>0</v>
      </c>
      <c r="P232" s="11">
        <f t="shared" si="82"/>
        <v>0</v>
      </c>
      <c r="Q232" s="11">
        <f t="shared" si="83"/>
        <v>0</v>
      </c>
      <c r="R232" s="140">
        <f t="shared" si="73"/>
        <v>1.6900000000000001E-5</v>
      </c>
      <c r="S232" s="67">
        <f t="shared" si="84"/>
        <v>1.6900000000000001E-5</v>
      </c>
      <c r="T232" s="67">
        <f t="shared" si="85"/>
        <v>1.6900000000000001E-5</v>
      </c>
      <c r="U232" s="91">
        <f t="shared" si="76"/>
        <v>192</v>
      </c>
      <c r="V232" s="54">
        <f t="shared" si="86"/>
        <v>0</v>
      </c>
      <c r="W232" s="54">
        <f t="shared" si="87"/>
        <v>0</v>
      </c>
      <c r="X232" s="41">
        <f t="shared" si="74"/>
        <v>1.6900000000000001E-5</v>
      </c>
      <c r="Y232" s="40">
        <f>MAX($R$41:R220,R256:R627)</f>
        <v>3.6000000000000001E-5</v>
      </c>
      <c r="Z232" s="66">
        <f t="shared" si="69"/>
        <v>5.2899999999999998E-5</v>
      </c>
      <c r="AA232" s="35">
        <v>192</v>
      </c>
      <c r="AB232" s="41">
        <f t="shared" si="67"/>
        <v>0</v>
      </c>
      <c r="AC232" s="41">
        <f t="shared" si="68"/>
        <v>0</v>
      </c>
      <c r="AD232" s="41">
        <f t="shared" si="75"/>
        <v>1.6900000000000001E-5</v>
      </c>
      <c r="AE232" s="35">
        <v>192</v>
      </c>
      <c r="AF232" s="105" t="s">
        <v>51</v>
      </c>
      <c r="AG232" s="1"/>
      <c r="AH232" s="1"/>
      <c r="AI232" s="1"/>
      <c r="AJ232" s="1"/>
      <c r="AK232" s="1"/>
      <c r="AL232" s="1"/>
      <c r="AM232" s="1"/>
      <c r="AN232" s="1" t="s">
        <v>51</v>
      </c>
    </row>
    <row r="233" spans="1:40" hidden="1" x14ac:dyDescent="0.2">
      <c r="A233" s="306" t="s">
        <v>147</v>
      </c>
      <c r="B233" s="39">
        <f t="shared" si="77"/>
        <v>193</v>
      </c>
      <c r="C233" s="52">
        <f>Data_Inputs!E221</f>
        <v>35034</v>
      </c>
      <c r="D233" s="75" t="s">
        <v>9</v>
      </c>
      <c r="E233" s="52">
        <f>Data_Inputs!F221</f>
        <v>35064</v>
      </c>
      <c r="F233" s="54">
        <f>IF(Data_Inputs!G221="",0,Data_Inputs!G221)</f>
        <v>0</v>
      </c>
      <c r="G233" s="54">
        <f>IF(Data_Inputs!H221="",0,Data_Inputs!H221)</f>
        <v>0</v>
      </c>
      <c r="H233" s="54">
        <f t="shared" si="78"/>
        <v>0</v>
      </c>
      <c r="I233" s="67">
        <f t="shared" si="79"/>
        <v>0</v>
      </c>
      <c r="J233" s="65"/>
      <c r="K233" s="67">
        <f t="shared" si="80"/>
        <v>0</v>
      </c>
      <c r="L233" s="67">
        <f t="shared" si="81"/>
        <v>0</v>
      </c>
      <c r="M233" s="148">
        <f t="shared" si="70"/>
        <v>0</v>
      </c>
      <c r="N233" s="11">
        <f t="shared" si="71"/>
        <v>0</v>
      </c>
      <c r="O233" s="11">
        <f t="shared" si="72"/>
        <v>0</v>
      </c>
      <c r="P233" s="11">
        <f t="shared" si="82"/>
        <v>0</v>
      </c>
      <c r="Q233" s="11">
        <f t="shared" si="83"/>
        <v>0</v>
      </c>
      <c r="R233" s="140">
        <f t="shared" si="73"/>
        <v>1.6799999999999998E-5</v>
      </c>
      <c r="S233" s="67">
        <f t="shared" si="84"/>
        <v>1.6799999999999998E-5</v>
      </c>
      <c r="T233" s="67">
        <f t="shared" si="85"/>
        <v>1.6799999999999998E-5</v>
      </c>
      <c r="U233" s="91">
        <f t="shared" si="76"/>
        <v>193</v>
      </c>
      <c r="V233" s="54">
        <f t="shared" si="86"/>
        <v>0</v>
      </c>
      <c r="W233" s="54">
        <f t="shared" si="87"/>
        <v>0</v>
      </c>
      <c r="X233" s="41">
        <f t="shared" si="74"/>
        <v>1.6799999999999998E-5</v>
      </c>
      <c r="Y233" s="40">
        <f>MAX($R$41:R221,R257:R628)</f>
        <v>3.6000000000000001E-5</v>
      </c>
      <c r="Z233" s="66">
        <f t="shared" si="69"/>
        <v>5.2799999999999996E-5</v>
      </c>
      <c r="AA233" s="35">
        <v>193</v>
      </c>
      <c r="AB233" s="41">
        <f t="shared" ref="AB233:AB296" si="88">SUM(F233:F268)</f>
        <v>0</v>
      </c>
      <c r="AC233" s="41">
        <f t="shared" ref="AC233:AC296" si="89">SUM(G233:G268)</f>
        <v>0</v>
      </c>
      <c r="AD233" s="41">
        <f t="shared" si="75"/>
        <v>1.6799999999999998E-5</v>
      </c>
      <c r="AE233" s="35">
        <v>193</v>
      </c>
      <c r="AF233" s="105" t="s">
        <v>51</v>
      </c>
      <c r="AG233" s="1"/>
      <c r="AH233" s="1"/>
      <c r="AI233" s="1"/>
      <c r="AJ233" s="1"/>
      <c r="AK233" s="1"/>
      <c r="AL233" s="1"/>
      <c r="AM233" s="1"/>
      <c r="AN233" s="1" t="s">
        <v>51</v>
      </c>
    </row>
    <row r="234" spans="1:40" hidden="1" x14ac:dyDescent="0.2">
      <c r="A234" s="306" t="s">
        <v>147</v>
      </c>
      <c r="B234" s="39">
        <f t="shared" si="77"/>
        <v>194</v>
      </c>
      <c r="C234" s="52">
        <f>Data_Inputs!E222</f>
        <v>35004</v>
      </c>
      <c r="D234" s="75" t="s">
        <v>9</v>
      </c>
      <c r="E234" s="52">
        <f>Data_Inputs!F222</f>
        <v>35033</v>
      </c>
      <c r="F234" s="54">
        <f>IF(Data_Inputs!G222="",0,Data_Inputs!G222)</f>
        <v>0</v>
      </c>
      <c r="G234" s="54">
        <f>IF(Data_Inputs!H222="",0,Data_Inputs!H222)</f>
        <v>0</v>
      </c>
      <c r="H234" s="54">
        <f t="shared" si="78"/>
        <v>0</v>
      </c>
      <c r="I234" s="67">
        <f t="shared" si="79"/>
        <v>0</v>
      </c>
      <c r="J234" s="65"/>
      <c r="K234" s="67">
        <f t="shared" si="80"/>
        <v>0</v>
      </c>
      <c r="L234" s="67">
        <f t="shared" si="81"/>
        <v>0</v>
      </c>
      <c r="M234" s="148">
        <f t="shared" si="70"/>
        <v>0</v>
      </c>
      <c r="N234" s="11">
        <f t="shared" si="71"/>
        <v>0</v>
      </c>
      <c r="O234" s="11">
        <f t="shared" si="72"/>
        <v>0</v>
      </c>
      <c r="P234" s="11">
        <f t="shared" si="82"/>
        <v>0</v>
      </c>
      <c r="Q234" s="11">
        <f t="shared" si="83"/>
        <v>0</v>
      </c>
      <c r="R234" s="140">
        <f t="shared" si="73"/>
        <v>1.6699999999999999E-5</v>
      </c>
      <c r="S234" s="67">
        <f t="shared" si="84"/>
        <v>1.6699999999999999E-5</v>
      </c>
      <c r="T234" s="67">
        <f t="shared" si="85"/>
        <v>1.6699999999999999E-5</v>
      </c>
      <c r="U234" s="91">
        <f t="shared" si="76"/>
        <v>194</v>
      </c>
      <c r="V234" s="54">
        <f t="shared" si="86"/>
        <v>0</v>
      </c>
      <c r="W234" s="54">
        <f t="shared" si="87"/>
        <v>0</v>
      </c>
      <c r="X234" s="41">
        <f t="shared" si="74"/>
        <v>1.6699999999999999E-5</v>
      </c>
      <c r="Y234" s="40">
        <f>MAX($R$41:R222,R258:R629)</f>
        <v>3.6000000000000001E-5</v>
      </c>
      <c r="Z234" s="66">
        <f t="shared" ref="Z234:Z297" si="90">X234+Y234</f>
        <v>5.27E-5</v>
      </c>
      <c r="AA234" s="35">
        <v>194</v>
      </c>
      <c r="AB234" s="41">
        <f t="shared" si="88"/>
        <v>0</v>
      </c>
      <c r="AC234" s="41">
        <f t="shared" si="89"/>
        <v>0</v>
      </c>
      <c r="AD234" s="41">
        <f t="shared" si="75"/>
        <v>1.6699999999999999E-5</v>
      </c>
      <c r="AE234" s="35">
        <v>194</v>
      </c>
      <c r="AF234" s="105" t="s">
        <v>51</v>
      </c>
      <c r="AG234" s="1"/>
      <c r="AH234" s="1"/>
      <c r="AI234" s="1"/>
      <c r="AJ234" s="1"/>
      <c r="AK234" s="1"/>
      <c r="AL234" s="1"/>
      <c r="AM234" s="1"/>
      <c r="AN234" s="1" t="s">
        <v>51</v>
      </c>
    </row>
    <row r="235" spans="1:40" hidden="1" x14ac:dyDescent="0.2">
      <c r="A235" s="306" t="s">
        <v>147</v>
      </c>
      <c r="B235" s="39">
        <f t="shared" si="77"/>
        <v>195</v>
      </c>
      <c r="C235" s="52">
        <f>Data_Inputs!E223</f>
        <v>34973</v>
      </c>
      <c r="D235" s="75" t="s">
        <v>9</v>
      </c>
      <c r="E235" s="52">
        <f>Data_Inputs!F223</f>
        <v>35003</v>
      </c>
      <c r="F235" s="54">
        <f>IF(Data_Inputs!G223="",0,Data_Inputs!G223)</f>
        <v>0</v>
      </c>
      <c r="G235" s="54">
        <f>IF(Data_Inputs!H223="",0,Data_Inputs!H223)</f>
        <v>0</v>
      </c>
      <c r="H235" s="54">
        <f t="shared" si="78"/>
        <v>0</v>
      </c>
      <c r="I235" s="67">
        <f t="shared" si="79"/>
        <v>0</v>
      </c>
      <c r="J235" s="65"/>
      <c r="K235" s="67">
        <f t="shared" si="80"/>
        <v>0</v>
      </c>
      <c r="L235" s="67">
        <f t="shared" si="81"/>
        <v>0</v>
      </c>
      <c r="M235" s="148">
        <f t="shared" ref="M235:M298" si="91">ROUND(IF(I259&gt;0,L259/I259*I235,L235),2)</f>
        <v>0</v>
      </c>
      <c r="N235" s="11">
        <f t="shared" ref="N235:N298" si="92">ROUND(IF(I247&gt;0,L247/I247*I235,L235),2)</f>
        <v>0</v>
      </c>
      <c r="O235" s="11">
        <f t="shared" ref="O235:O298" si="93">IF(AND(I259&gt;0,I247&gt;0),(M235+N235)/2,IF(I259&gt;0,M235,IF(I247&gt;0,N235,L235)))</f>
        <v>0</v>
      </c>
      <c r="P235" s="11">
        <f t="shared" si="82"/>
        <v>0</v>
      </c>
      <c r="Q235" s="11">
        <f t="shared" si="83"/>
        <v>0</v>
      </c>
      <c r="R235" s="140">
        <f t="shared" ref="R235:R298" si="94">MIN(P235,Q235)+(361-$B235)/10^7</f>
        <v>1.66E-5</v>
      </c>
      <c r="S235" s="67">
        <f t="shared" si="84"/>
        <v>1.66E-5</v>
      </c>
      <c r="T235" s="67">
        <f t="shared" si="85"/>
        <v>1.66E-5</v>
      </c>
      <c r="U235" s="91">
        <f t="shared" si="76"/>
        <v>195</v>
      </c>
      <c r="V235" s="54">
        <f t="shared" si="86"/>
        <v>0</v>
      </c>
      <c r="W235" s="54">
        <f t="shared" si="87"/>
        <v>0</v>
      </c>
      <c r="X235" s="41">
        <f t="shared" ref="X235:X298" si="95">V235+W235+(361-$B235)/10^7</f>
        <v>1.66E-5</v>
      </c>
      <c r="Y235" s="40">
        <f>MAX($R$41:R223,R259:R630)</f>
        <v>3.6000000000000001E-5</v>
      </c>
      <c r="Z235" s="66">
        <f t="shared" si="90"/>
        <v>5.2600000000000005E-5</v>
      </c>
      <c r="AA235" s="35">
        <v>195</v>
      </c>
      <c r="AB235" s="41">
        <f t="shared" si="88"/>
        <v>0</v>
      </c>
      <c r="AC235" s="41">
        <f t="shared" si="89"/>
        <v>0</v>
      </c>
      <c r="AD235" s="41">
        <f t="shared" ref="AD235:AD298" si="96">AB235+AC235+(361-$B235)/10^7</f>
        <v>1.66E-5</v>
      </c>
      <c r="AE235" s="35">
        <v>195</v>
      </c>
      <c r="AF235" s="105" t="s">
        <v>51</v>
      </c>
      <c r="AG235" s="1"/>
      <c r="AH235" s="1"/>
      <c r="AI235" s="1"/>
      <c r="AJ235" s="1"/>
      <c r="AK235" s="1"/>
      <c r="AL235" s="1"/>
      <c r="AM235" s="1"/>
      <c r="AN235" s="1" t="s">
        <v>51</v>
      </c>
    </row>
    <row r="236" spans="1:40" hidden="1" x14ac:dyDescent="0.2">
      <c r="A236" s="306" t="s">
        <v>147</v>
      </c>
      <c r="B236" s="39">
        <f t="shared" si="77"/>
        <v>196</v>
      </c>
      <c r="C236" s="52">
        <f>Data_Inputs!E224</f>
        <v>34943</v>
      </c>
      <c r="D236" s="75" t="s">
        <v>9</v>
      </c>
      <c r="E236" s="52">
        <f>Data_Inputs!F224</f>
        <v>34972</v>
      </c>
      <c r="F236" s="54">
        <f>IF(Data_Inputs!G224="",0,Data_Inputs!G224)</f>
        <v>0</v>
      </c>
      <c r="G236" s="54">
        <f>IF(Data_Inputs!H224="",0,Data_Inputs!H224)</f>
        <v>0</v>
      </c>
      <c r="H236" s="54">
        <f t="shared" si="78"/>
        <v>0</v>
      </c>
      <c r="I236" s="67">
        <f t="shared" si="79"/>
        <v>0</v>
      </c>
      <c r="J236" s="65"/>
      <c r="K236" s="67">
        <f t="shared" si="80"/>
        <v>0</v>
      </c>
      <c r="L236" s="67">
        <f t="shared" si="81"/>
        <v>0</v>
      </c>
      <c r="M236" s="148">
        <f t="shared" si="91"/>
        <v>0</v>
      </c>
      <c r="N236" s="11">
        <f t="shared" si="92"/>
        <v>0</v>
      </c>
      <c r="O236" s="11">
        <f t="shared" si="93"/>
        <v>0</v>
      </c>
      <c r="P236" s="11">
        <f t="shared" si="82"/>
        <v>0</v>
      </c>
      <c r="Q236" s="11">
        <f t="shared" si="83"/>
        <v>0</v>
      </c>
      <c r="R236" s="140">
        <f t="shared" si="94"/>
        <v>1.6500000000000001E-5</v>
      </c>
      <c r="S236" s="67">
        <f t="shared" si="84"/>
        <v>1.6500000000000001E-5</v>
      </c>
      <c r="T236" s="67">
        <f t="shared" si="85"/>
        <v>1.6500000000000001E-5</v>
      </c>
      <c r="U236" s="91">
        <f t="shared" ref="U236:U299" si="97">B236</f>
        <v>196</v>
      </c>
      <c r="V236" s="54">
        <f t="shared" si="86"/>
        <v>0</v>
      </c>
      <c r="W236" s="54">
        <f t="shared" si="87"/>
        <v>0</v>
      </c>
      <c r="X236" s="41">
        <f t="shared" si="95"/>
        <v>1.6500000000000001E-5</v>
      </c>
      <c r="Y236" s="40">
        <f>MAX($R$41:R224,R260:R631)</f>
        <v>3.6000000000000001E-5</v>
      </c>
      <c r="Z236" s="66">
        <f t="shared" si="90"/>
        <v>5.2500000000000002E-5</v>
      </c>
      <c r="AA236" s="35">
        <v>196</v>
      </c>
      <c r="AB236" s="41">
        <f t="shared" si="88"/>
        <v>0</v>
      </c>
      <c r="AC236" s="41">
        <f t="shared" si="89"/>
        <v>0</v>
      </c>
      <c r="AD236" s="41">
        <f t="shared" si="96"/>
        <v>1.6500000000000001E-5</v>
      </c>
      <c r="AE236" s="35">
        <v>196</v>
      </c>
      <c r="AF236" s="105" t="s">
        <v>51</v>
      </c>
      <c r="AG236" s="1"/>
      <c r="AH236" s="1"/>
      <c r="AI236" s="1"/>
      <c r="AJ236" s="1"/>
      <c r="AK236" s="1"/>
      <c r="AL236" s="1"/>
      <c r="AM236" s="1"/>
      <c r="AN236" s="1" t="s">
        <v>51</v>
      </c>
    </row>
    <row r="237" spans="1:40" hidden="1" x14ac:dyDescent="0.2">
      <c r="A237" s="306" t="s">
        <v>147</v>
      </c>
      <c r="B237" s="39">
        <f t="shared" si="77"/>
        <v>197</v>
      </c>
      <c r="C237" s="52">
        <f>Data_Inputs!E225</f>
        <v>34912</v>
      </c>
      <c r="D237" s="75" t="s">
        <v>9</v>
      </c>
      <c r="E237" s="52">
        <f>Data_Inputs!F225</f>
        <v>34942</v>
      </c>
      <c r="F237" s="54">
        <f>IF(Data_Inputs!G225="",0,Data_Inputs!G225)</f>
        <v>0</v>
      </c>
      <c r="G237" s="54">
        <f>IF(Data_Inputs!H225="",0,Data_Inputs!H225)</f>
        <v>0</v>
      </c>
      <c r="H237" s="54">
        <f t="shared" si="78"/>
        <v>0</v>
      </c>
      <c r="I237" s="67">
        <f t="shared" si="79"/>
        <v>0</v>
      </c>
      <c r="J237" s="65"/>
      <c r="K237" s="67">
        <f t="shared" si="80"/>
        <v>0</v>
      </c>
      <c r="L237" s="67">
        <f t="shared" si="81"/>
        <v>0</v>
      </c>
      <c r="M237" s="148">
        <f t="shared" si="91"/>
        <v>0</v>
      </c>
      <c r="N237" s="11">
        <f t="shared" si="92"/>
        <v>0</v>
      </c>
      <c r="O237" s="11">
        <f t="shared" si="93"/>
        <v>0</v>
      </c>
      <c r="P237" s="11">
        <f t="shared" si="82"/>
        <v>0</v>
      </c>
      <c r="Q237" s="11">
        <f t="shared" si="83"/>
        <v>0</v>
      </c>
      <c r="R237" s="140">
        <f t="shared" si="94"/>
        <v>1.6399999999999999E-5</v>
      </c>
      <c r="S237" s="67">
        <f t="shared" si="84"/>
        <v>1.6399999999999999E-5</v>
      </c>
      <c r="T237" s="67">
        <f t="shared" si="85"/>
        <v>1.6399999999999999E-5</v>
      </c>
      <c r="U237" s="91">
        <f t="shared" si="97"/>
        <v>197</v>
      </c>
      <c r="V237" s="54">
        <f t="shared" si="86"/>
        <v>0</v>
      </c>
      <c r="W237" s="54">
        <f t="shared" si="87"/>
        <v>0</v>
      </c>
      <c r="X237" s="41">
        <f t="shared" si="95"/>
        <v>1.6399999999999999E-5</v>
      </c>
      <c r="Y237" s="40">
        <f>MAX($R$41:R225,R261:R632)</f>
        <v>3.6000000000000001E-5</v>
      </c>
      <c r="Z237" s="66">
        <f t="shared" si="90"/>
        <v>5.24E-5</v>
      </c>
      <c r="AA237" s="35">
        <v>197</v>
      </c>
      <c r="AB237" s="41">
        <f t="shared" si="88"/>
        <v>0</v>
      </c>
      <c r="AC237" s="41">
        <f t="shared" si="89"/>
        <v>0</v>
      </c>
      <c r="AD237" s="41">
        <f t="shared" si="96"/>
        <v>1.6399999999999999E-5</v>
      </c>
      <c r="AE237" s="35">
        <v>197</v>
      </c>
      <c r="AF237" s="105" t="s">
        <v>51</v>
      </c>
      <c r="AG237" s="1"/>
      <c r="AH237" s="1"/>
      <c r="AI237" s="1"/>
      <c r="AJ237" s="1"/>
      <c r="AK237" s="1"/>
      <c r="AL237" s="1"/>
      <c r="AM237" s="1"/>
      <c r="AN237" s="1" t="s">
        <v>51</v>
      </c>
    </row>
    <row r="238" spans="1:40" hidden="1" x14ac:dyDescent="0.2">
      <c r="A238" s="306" t="s">
        <v>147</v>
      </c>
      <c r="B238" s="39">
        <f t="shared" si="77"/>
        <v>198</v>
      </c>
      <c r="C238" s="52">
        <f>Data_Inputs!E226</f>
        <v>34881</v>
      </c>
      <c r="D238" s="75" t="s">
        <v>9</v>
      </c>
      <c r="E238" s="52">
        <f>Data_Inputs!F226</f>
        <v>34911</v>
      </c>
      <c r="F238" s="54">
        <f>IF(Data_Inputs!G226="",0,Data_Inputs!G226)</f>
        <v>0</v>
      </c>
      <c r="G238" s="54">
        <f>IF(Data_Inputs!H226="",0,Data_Inputs!H226)</f>
        <v>0</v>
      </c>
      <c r="H238" s="54">
        <f t="shared" si="78"/>
        <v>0</v>
      </c>
      <c r="I238" s="67">
        <f t="shared" si="79"/>
        <v>0</v>
      </c>
      <c r="J238" s="65"/>
      <c r="K238" s="67">
        <f t="shared" si="80"/>
        <v>0</v>
      </c>
      <c r="L238" s="67">
        <f t="shared" si="81"/>
        <v>0</v>
      </c>
      <c r="M238" s="148">
        <f t="shared" si="91"/>
        <v>0</v>
      </c>
      <c r="N238" s="11">
        <f t="shared" si="92"/>
        <v>0</v>
      </c>
      <c r="O238" s="11">
        <f t="shared" si="93"/>
        <v>0</v>
      </c>
      <c r="P238" s="11">
        <f t="shared" si="82"/>
        <v>0</v>
      </c>
      <c r="Q238" s="11">
        <f t="shared" si="83"/>
        <v>0</v>
      </c>
      <c r="R238" s="140">
        <f t="shared" si="94"/>
        <v>1.63E-5</v>
      </c>
      <c r="S238" s="67">
        <f t="shared" si="84"/>
        <v>1.63E-5</v>
      </c>
      <c r="T238" s="67">
        <f t="shared" si="85"/>
        <v>1.63E-5</v>
      </c>
      <c r="U238" s="91">
        <f t="shared" si="97"/>
        <v>198</v>
      </c>
      <c r="V238" s="54">
        <f t="shared" si="86"/>
        <v>0</v>
      </c>
      <c r="W238" s="54">
        <f t="shared" si="87"/>
        <v>0</v>
      </c>
      <c r="X238" s="41">
        <f t="shared" si="95"/>
        <v>1.63E-5</v>
      </c>
      <c r="Y238" s="40">
        <f>MAX($R$41:R226,R262:R633)</f>
        <v>3.6000000000000001E-5</v>
      </c>
      <c r="Z238" s="66">
        <f t="shared" si="90"/>
        <v>5.2299999999999997E-5</v>
      </c>
      <c r="AA238" s="35">
        <v>198</v>
      </c>
      <c r="AB238" s="41">
        <f t="shared" si="88"/>
        <v>0</v>
      </c>
      <c r="AC238" s="41">
        <f t="shared" si="89"/>
        <v>0</v>
      </c>
      <c r="AD238" s="41">
        <f t="shared" si="96"/>
        <v>1.63E-5</v>
      </c>
      <c r="AE238" s="35">
        <v>198</v>
      </c>
      <c r="AF238" s="105" t="s">
        <v>51</v>
      </c>
      <c r="AG238" s="1"/>
      <c r="AH238" s="1"/>
      <c r="AI238" s="1"/>
      <c r="AJ238" s="1"/>
      <c r="AK238" s="1"/>
      <c r="AL238" s="1"/>
      <c r="AM238" s="1"/>
      <c r="AN238" s="1" t="s">
        <v>51</v>
      </c>
    </row>
    <row r="239" spans="1:40" hidden="1" x14ac:dyDescent="0.2">
      <c r="A239" s="306" t="s">
        <v>147</v>
      </c>
      <c r="B239" s="39">
        <f t="shared" si="77"/>
        <v>199</v>
      </c>
      <c r="C239" s="52">
        <f>Data_Inputs!E227</f>
        <v>34851</v>
      </c>
      <c r="D239" s="75" t="s">
        <v>9</v>
      </c>
      <c r="E239" s="52">
        <f>Data_Inputs!F227</f>
        <v>34880</v>
      </c>
      <c r="F239" s="54">
        <f>IF(Data_Inputs!G227="",0,Data_Inputs!G227)</f>
        <v>0</v>
      </c>
      <c r="G239" s="54">
        <f>IF(Data_Inputs!H227="",0,Data_Inputs!H227)</f>
        <v>0</v>
      </c>
      <c r="H239" s="54">
        <f t="shared" si="78"/>
        <v>0</v>
      </c>
      <c r="I239" s="67">
        <f t="shared" si="79"/>
        <v>0</v>
      </c>
      <c r="J239" s="65"/>
      <c r="K239" s="67">
        <f t="shared" si="80"/>
        <v>0</v>
      </c>
      <c r="L239" s="67">
        <f t="shared" si="81"/>
        <v>0</v>
      </c>
      <c r="M239" s="148">
        <f t="shared" si="91"/>
        <v>0</v>
      </c>
      <c r="N239" s="11">
        <f t="shared" si="92"/>
        <v>0</v>
      </c>
      <c r="O239" s="11">
        <f t="shared" si="93"/>
        <v>0</v>
      </c>
      <c r="P239" s="11">
        <f t="shared" si="82"/>
        <v>0</v>
      </c>
      <c r="Q239" s="11">
        <f t="shared" si="83"/>
        <v>0</v>
      </c>
      <c r="R239" s="140">
        <f t="shared" si="94"/>
        <v>1.6200000000000001E-5</v>
      </c>
      <c r="S239" s="67">
        <f t="shared" si="84"/>
        <v>1.6200000000000001E-5</v>
      </c>
      <c r="T239" s="67">
        <f t="shared" si="85"/>
        <v>1.6200000000000001E-5</v>
      </c>
      <c r="U239" s="91">
        <f t="shared" si="97"/>
        <v>199</v>
      </c>
      <c r="V239" s="54">
        <f t="shared" si="86"/>
        <v>0</v>
      </c>
      <c r="W239" s="54">
        <f t="shared" si="87"/>
        <v>0</v>
      </c>
      <c r="X239" s="41">
        <f t="shared" si="95"/>
        <v>1.6200000000000001E-5</v>
      </c>
      <c r="Y239" s="40">
        <f>MAX($R$41:R227,R263:R634)</f>
        <v>3.6000000000000001E-5</v>
      </c>
      <c r="Z239" s="66">
        <f t="shared" si="90"/>
        <v>5.2200000000000002E-5</v>
      </c>
      <c r="AA239" s="35">
        <v>199</v>
      </c>
      <c r="AB239" s="41">
        <f t="shared" si="88"/>
        <v>0</v>
      </c>
      <c r="AC239" s="41">
        <f t="shared" si="89"/>
        <v>0</v>
      </c>
      <c r="AD239" s="41">
        <f t="shared" si="96"/>
        <v>1.6200000000000001E-5</v>
      </c>
      <c r="AE239" s="35">
        <v>199</v>
      </c>
      <c r="AF239" s="105" t="s">
        <v>51</v>
      </c>
      <c r="AG239" s="1"/>
      <c r="AH239" s="1"/>
      <c r="AI239" s="1"/>
      <c r="AJ239" s="1"/>
      <c r="AK239" s="1"/>
      <c r="AL239" s="1"/>
      <c r="AM239" s="1"/>
      <c r="AN239" s="1" t="s">
        <v>51</v>
      </c>
    </row>
    <row r="240" spans="1:40" hidden="1" x14ac:dyDescent="0.2">
      <c r="A240" s="306" t="s">
        <v>147</v>
      </c>
      <c r="B240" s="39">
        <f t="shared" si="77"/>
        <v>200</v>
      </c>
      <c r="C240" s="52">
        <f>Data_Inputs!E228</f>
        <v>34820</v>
      </c>
      <c r="D240" s="75" t="s">
        <v>9</v>
      </c>
      <c r="E240" s="52">
        <f>Data_Inputs!F228</f>
        <v>34850</v>
      </c>
      <c r="F240" s="54">
        <f>IF(Data_Inputs!G228="",0,Data_Inputs!G228)</f>
        <v>0</v>
      </c>
      <c r="G240" s="54">
        <f>IF(Data_Inputs!H228="",0,Data_Inputs!H228)</f>
        <v>0</v>
      </c>
      <c r="H240" s="54">
        <f t="shared" si="78"/>
        <v>0</v>
      </c>
      <c r="I240" s="67">
        <f t="shared" si="79"/>
        <v>0</v>
      </c>
      <c r="J240" s="65"/>
      <c r="K240" s="67">
        <f t="shared" si="80"/>
        <v>0</v>
      </c>
      <c r="L240" s="67">
        <f t="shared" si="81"/>
        <v>0</v>
      </c>
      <c r="M240" s="148">
        <f t="shared" si="91"/>
        <v>0</v>
      </c>
      <c r="N240" s="11">
        <f t="shared" si="92"/>
        <v>0</v>
      </c>
      <c r="O240" s="11">
        <f t="shared" si="93"/>
        <v>0</v>
      </c>
      <c r="P240" s="11">
        <f t="shared" si="82"/>
        <v>0</v>
      </c>
      <c r="Q240" s="11">
        <f t="shared" si="83"/>
        <v>0</v>
      </c>
      <c r="R240" s="140">
        <f t="shared" si="94"/>
        <v>1.6099999999999998E-5</v>
      </c>
      <c r="S240" s="67">
        <f t="shared" si="84"/>
        <v>1.6099999999999998E-5</v>
      </c>
      <c r="T240" s="67">
        <f t="shared" si="85"/>
        <v>1.6099999999999998E-5</v>
      </c>
      <c r="U240" s="91">
        <f t="shared" si="97"/>
        <v>200</v>
      </c>
      <c r="V240" s="54">
        <f t="shared" si="86"/>
        <v>0</v>
      </c>
      <c r="W240" s="54">
        <f t="shared" si="87"/>
        <v>0</v>
      </c>
      <c r="X240" s="41">
        <f t="shared" si="95"/>
        <v>1.6099999999999998E-5</v>
      </c>
      <c r="Y240" s="40">
        <f>MAX($R$41:R228,R264:R635)</f>
        <v>3.6000000000000001E-5</v>
      </c>
      <c r="Z240" s="66">
        <f t="shared" si="90"/>
        <v>5.2099999999999999E-5</v>
      </c>
      <c r="AA240" s="35">
        <v>200</v>
      </c>
      <c r="AB240" s="41">
        <f t="shared" si="88"/>
        <v>0</v>
      </c>
      <c r="AC240" s="41">
        <f t="shared" si="89"/>
        <v>0</v>
      </c>
      <c r="AD240" s="41">
        <f t="shared" si="96"/>
        <v>1.6099999999999998E-5</v>
      </c>
      <c r="AE240" s="35">
        <v>200</v>
      </c>
      <c r="AF240" s="105" t="s">
        <v>51</v>
      </c>
      <c r="AG240" s="1"/>
      <c r="AH240" s="1"/>
      <c r="AI240" s="1"/>
      <c r="AJ240" s="1"/>
      <c r="AK240" s="1"/>
      <c r="AL240" s="1"/>
      <c r="AM240" s="1"/>
      <c r="AN240" s="1" t="s">
        <v>51</v>
      </c>
    </row>
    <row r="241" spans="1:40" hidden="1" x14ac:dyDescent="0.2">
      <c r="A241" s="306" t="s">
        <v>147</v>
      </c>
      <c r="B241" s="39">
        <f t="shared" si="77"/>
        <v>201</v>
      </c>
      <c r="C241" s="52">
        <f>Data_Inputs!E229</f>
        <v>34790</v>
      </c>
      <c r="D241" s="75" t="s">
        <v>9</v>
      </c>
      <c r="E241" s="52">
        <f>Data_Inputs!F229</f>
        <v>34819</v>
      </c>
      <c r="F241" s="54">
        <f>IF(Data_Inputs!G229="",0,Data_Inputs!G229)</f>
        <v>0</v>
      </c>
      <c r="G241" s="54">
        <f>IF(Data_Inputs!H229="",0,Data_Inputs!H229)</f>
        <v>0</v>
      </c>
      <c r="H241" s="54">
        <f t="shared" si="78"/>
        <v>0</v>
      </c>
      <c r="I241" s="67">
        <f t="shared" si="79"/>
        <v>0</v>
      </c>
      <c r="J241" s="65"/>
      <c r="K241" s="67">
        <f t="shared" si="80"/>
        <v>0</v>
      </c>
      <c r="L241" s="67">
        <f t="shared" si="81"/>
        <v>0</v>
      </c>
      <c r="M241" s="148">
        <f t="shared" si="91"/>
        <v>0</v>
      </c>
      <c r="N241" s="11">
        <f t="shared" si="92"/>
        <v>0</v>
      </c>
      <c r="O241" s="11">
        <f t="shared" si="93"/>
        <v>0</v>
      </c>
      <c r="P241" s="11">
        <f t="shared" si="82"/>
        <v>0</v>
      </c>
      <c r="Q241" s="11">
        <f t="shared" si="83"/>
        <v>0</v>
      </c>
      <c r="R241" s="140">
        <f t="shared" si="94"/>
        <v>1.5999999999999999E-5</v>
      </c>
      <c r="S241" s="67">
        <f t="shared" si="84"/>
        <v>1.5999999999999999E-5</v>
      </c>
      <c r="T241" s="67">
        <f t="shared" si="85"/>
        <v>1.5999999999999999E-5</v>
      </c>
      <c r="U241" s="91">
        <f t="shared" si="97"/>
        <v>201</v>
      </c>
      <c r="V241" s="54">
        <f t="shared" si="86"/>
        <v>0</v>
      </c>
      <c r="W241" s="54">
        <f t="shared" si="87"/>
        <v>0</v>
      </c>
      <c r="X241" s="41">
        <f t="shared" si="95"/>
        <v>1.5999999999999999E-5</v>
      </c>
      <c r="Y241" s="40">
        <f>MAX($R$41:R229,R265:R636)</f>
        <v>3.6000000000000001E-5</v>
      </c>
      <c r="Z241" s="66">
        <f t="shared" si="90"/>
        <v>5.2000000000000004E-5</v>
      </c>
      <c r="AA241" s="35">
        <v>201</v>
      </c>
      <c r="AB241" s="41">
        <f t="shared" si="88"/>
        <v>0</v>
      </c>
      <c r="AC241" s="41">
        <f t="shared" si="89"/>
        <v>0</v>
      </c>
      <c r="AD241" s="41">
        <f t="shared" si="96"/>
        <v>1.5999999999999999E-5</v>
      </c>
      <c r="AE241" s="35">
        <v>201</v>
      </c>
      <c r="AF241" s="105" t="s">
        <v>51</v>
      </c>
      <c r="AG241" s="1"/>
      <c r="AH241" s="1"/>
      <c r="AI241" s="1"/>
      <c r="AJ241" s="1"/>
      <c r="AK241" s="1"/>
      <c r="AL241" s="1"/>
      <c r="AM241" s="1"/>
      <c r="AN241" s="1" t="s">
        <v>51</v>
      </c>
    </row>
    <row r="242" spans="1:40" hidden="1" x14ac:dyDescent="0.2">
      <c r="A242" s="306" t="s">
        <v>147</v>
      </c>
      <c r="B242" s="39">
        <f t="shared" si="77"/>
        <v>202</v>
      </c>
      <c r="C242" s="52">
        <f>Data_Inputs!E230</f>
        <v>34759</v>
      </c>
      <c r="D242" s="75" t="s">
        <v>9</v>
      </c>
      <c r="E242" s="52">
        <f>Data_Inputs!F230</f>
        <v>34789</v>
      </c>
      <c r="F242" s="54">
        <f>IF(Data_Inputs!G230="",0,Data_Inputs!G230)</f>
        <v>0</v>
      </c>
      <c r="G242" s="54">
        <f>IF(Data_Inputs!H230="",0,Data_Inputs!H230)</f>
        <v>0</v>
      </c>
      <c r="H242" s="54">
        <f t="shared" si="78"/>
        <v>0</v>
      </c>
      <c r="I242" s="67">
        <f t="shared" si="79"/>
        <v>0</v>
      </c>
      <c r="J242" s="65"/>
      <c r="K242" s="67">
        <f t="shared" si="80"/>
        <v>0</v>
      </c>
      <c r="L242" s="67">
        <f t="shared" si="81"/>
        <v>0</v>
      </c>
      <c r="M242" s="148">
        <f t="shared" si="91"/>
        <v>0</v>
      </c>
      <c r="N242" s="11">
        <f t="shared" si="92"/>
        <v>0</v>
      </c>
      <c r="O242" s="11">
        <f t="shared" si="93"/>
        <v>0</v>
      </c>
      <c r="P242" s="11">
        <f t="shared" si="82"/>
        <v>0</v>
      </c>
      <c r="Q242" s="11">
        <f t="shared" si="83"/>
        <v>0</v>
      </c>
      <c r="R242" s="140">
        <f t="shared" si="94"/>
        <v>1.59E-5</v>
      </c>
      <c r="S242" s="67">
        <f t="shared" si="84"/>
        <v>1.59E-5</v>
      </c>
      <c r="T242" s="67">
        <f t="shared" si="85"/>
        <v>1.59E-5</v>
      </c>
      <c r="U242" s="91">
        <f t="shared" si="97"/>
        <v>202</v>
      </c>
      <c r="V242" s="54">
        <f t="shared" si="86"/>
        <v>0</v>
      </c>
      <c r="W242" s="54">
        <f t="shared" si="87"/>
        <v>0</v>
      </c>
      <c r="X242" s="41">
        <f t="shared" si="95"/>
        <v>1.59E-5</v>
      </c>
      <c r="Y242" s="40">
        <f>MAX($R$41:R230,R266:R637)</f>
        <v>3.6000000000000001E-5</v>
      </c>
      <c r="Z242" s="66">
        <f t="shared" si="90"/>
        <v>5.1900000000000001E-5</v>
      </c>
      <c r="AA242" s="35">
        <v>202</v>
      </c>
      <c r="AB242" s="41">
        <f t="shared" si="88"/>
        <v>0</v>
      </c>
      <c r="AC242" s="41">
        <f t="shared" si="89"/>
        <v>0</v>
      </c>
      <c r="AD242" s="41">
        <f t="shared" si="96"/>
        <v>1.59E-5</v>
      </c>
      <c r="AE242" s="35">
        <v>202</v>
      </c>
      <c r="AF242" s="105" t="s">
        <v>51</v>
      </c>
      <c r="AG242" s="1"/>
      <c r="AH242" s="1"/>
      <c r="AI242" s="1"/>
      <c r="AJ242" s="1"/>
      <c r="AK242" s="1"/>
      <c r="AL242" s="1"/>
      <c r="AM242" s="1"/>
      <c r="AN242" s="1" t="s">
        <v>51</v>
      </c>
    </row>
    <row r="243" spans="1:40" hidden="1" x14ac:dyDescent="0.2">
      <c r="A243" s="306" t="s">
        <v>147</v>
      </c>
      <c r="B243" s="39">
        <f t="shared" si="77"/>
        <v>203</v>
      </c>
      <c r="C243" s="52">
        <f>Data_Inputs!E231</f>
        <v>34731</v>
      </c>
      <c r="D243" s="75" t="s">
        <v>9</v>
      </c>
      <c r="E243" s="52">
        <f>Data_Inputs!F231</f>
        <v>34758</v>
      </c>
      <c r="F243" s="54">
        <f>IF(Data_Inputs!G231="",0,Data_Inputs!G231)</f>
        <v>0</v>
      </c>
      <c r="G243" s="54">
        <f>IF(Data_Inputs!H231="",0,Data_Inputs!H231)</f>
        <v>0</v>
      </c>
      <c r="H243" s="54">
        <f t="shared" si="78"/>
        <v>0</v>
      </c>
      <c r="I243" s="67">
        <f t="shared" si="79"/>
        <v>0</v>
      </c>
      <c r="J243" s="65"/>
      <c r="K243" s="67">
        <f t="shared" si="80"/>
        <v>0</v>
      </c>
      <c r="L243" s="67">
        <f t="shared" si="81"/>
        <v>0</v>
      </c>
      <c r="M243" s="148">
        <f t="shared" si="91"/>
        <v>0</v>
      </c>
      <c r="N243" s="11">
        <f t="shared" si="92"/>
        <v>0</v>
      </c>
      <c r="O243" s="11">
        <f t="shared" si="93"/>
        <v>0</v>
      </c>
      <c r="P243" s="11">
        <f t="shared" si="82"/>
        <v>0</v>
      </c>
      <c r="Q243" s="11">
        <f t="shared" si="83"/>
        <v>0</v>
      </c>
      <c r="R243" s="140">
        <f t="shared" si="94"/>
        <v>1.5800000000000001E-5</v>
      </c>
      <c r="S243" s="67">
        <f t="shared" si="84"/>
        <v>1.5800000000000001E-5</v>
      </c>
      <c r="T243" s="67">
        <f t="shared" si="85"/>
        <v>1.5800000000000001E-5</v>
      </c>
      <c r="U243" s="91">
        <f t="shared" si="97"/>
        <v>203</v>
      </c>
      <c r="V243" s="54">
        <f t="shared" si="86"/>
        <v>0</v>
      </c>
      <c r="W243" s="54">
        <f t="shared" si="87"/>
        <v>0</v>
      </c>
      <c r="X243" s="41">
        <f t="shared" si="95"/>
        <v>1.5800000000000001E-5</v>
      </c>
      <c r="Y243" s="40">
        <f>MAX($R$41:R231,R267:R638)</f>
        <v>3.6000000000000001E-5</v>
      </c>
      <c r="Z243" s="66">
        <f t="shared" si="90"/>
        <v>5.1799999999999999E-5</v>
      </c>
      <c r="AA243" s="35">
        <v>203</v>
      </c>
      <c r="AB243" s="41">
        <f t="shared" si="88"/>
        <v>0</v>
      </c>
      <c r="AC243" s="41">
        <f t="shared" si="89"/>
        <v>0</v>
      </c>
      <c r="AD243" s="41">
        <f t="shared" si="96"/>
        <v>1.5800000000000001E-5</v>
      </c>
      <c r="AE243" s="35">
        <v>203</v>
      </c>
      <c r="AF243" s="105" t="s">
        <v>51</v>
      </c>
      <c r="AG243" s="1"/>
      <c r="AH243" s="1"/>
      <c r="AI243" s="1"/>
      <c r="AJ243" s="1"/>
      <c r="AK243" s="1"/>
      <c r="AL243" s="1"/>
      <c r="AM243" s="1"/>
      <c r="AN243" s="1" t="s">
        <v>51</v>
      </c>
    </row>
    <row r="244" spans="1:40" hidden="1" x14ac:dyDescent="0.2">
      <c r="A244" s="306" t="s">
        <v>147</v>
      </c>
      <c r="B244" s="39">
        <f t="shared" si="77"/>
        <v>204</v>
      </c>
      <c r="C244" s="52">
        <f>Data_Inputs!E232</f>
        <v>34700</v>
      </c>
      <c r="D244" s="75" t="s">
        <v>9</v>
      </c>
      <c r="E244" s="52">
        <f>Data_Inputs!F232</f>
        <v>34730</v>
      </c>
      <c r="F244" s="54">
        <f>IF(Data_Inputs!G232="",0,Data_Inputs!G232)</f>
        <v>0</v>
      </c>
      <c r="G244" s="54">
        <f>IF(Data_Inputs!H232="",0,Data_Inputs!H232)</f>
        <v>0</v>
      </c>
      <c r="H244" s="54">
        <f t="shared" si="78"/>
        <v>0</v>
      </c>
      <c r="I244" s="67">
        <f t="shared" si="79"/>
        <v>0</v>
      </c>
      <c r="J244" s="65"/>
      <c r="K244" s="67">
        <f t="shared" si="80"/>
        <v>0</v>
      </c>
      <c r="L244" s="67">
        <f t="shared" si="81"/>
        <v>0</v>
      </c>
      <c r="M244" s="148">
        <f t="shared" si="91"/>
        <v>0</v>
      </c>
      <c r="N244" s="11">
        <f t="shared" si="92"/>
        <v>0</v>
      </c>
      <c r="O244" s="11">
        <f t="shared" si="93"/>
        <v>0</v>
      </c>
      <c r="P244" s="11">
        <f t="shared" si="82"/>
        <v>0</v>
      </c>
      <c r="Q244" s="11">
        <f t="shared" si="83"/>
        <v>0</v>
      </c>
      <c r="R244" s="140">
        <f t="shared" si="94"/>
        <v>1.5699999999999999E-5</v>
      </c>
      <c r="S244" s="67">
        <f t="shared" si="84"/>
        <v>1.5699999999999999E-5</v>
      </c>
      <c r="T244" s="67">
        <f t="shared" si="85"/>
        <v>1.5699999999999999E-5</v>
      </c>
      <c r="U244" s="91">
        <f t="shared" si="97"/>
        <v>204</v>
      </c>
      <c r="V244" s="54">
        <f t="shared" si="86"/>
        <v>0</v>
      </c>
      <c r="W244" s="54">
        <f t="shared" si="87"/>
        <v>0</v>
      </c>
      <c r="X244" s="41">
        <f t="shared" si="95"/>
        <v>1.5699999999999999E-5</v>
      </c>
      <c r="Y244" s="40">
        <f>MAX($R$41:R232,R268:R639)</f>
        <v>3.6000000000000001E-5</v>
      </c>
      <c r="Z244" s="66">
        <f t="shared" si="90"/>
        <v>5.1699999999999996E-5</v>
      </c>
      <c r="AA244" s="35">
        <v>204</v>
      </c>
      <c r="AB244" s="41">
        <f t="shared" si="88"/>
        <v>0</v>
      </c>
      <c r="AC244" s="41">
        <f t="shared" si="89"/>
        <v>0</v>
      </c>
      <c r="AD244" s="41">
        <f t="shared" si="96"/>
        <v>1.5699999999999999E-5</v>
      </c>
      <c r="AE244" s="35">
        <v>204</v>
      </c>
      <c r="AF244" s="105" t="s">
        <v>51</v>
      </c>
      <c r="AG244" s="1"/>
      <c r="AH244" s="1"/>
      <c r="AI244" s="1"/>
      <c r="AJ244" s="1"/>
      <c r="AK244" s="1"/>
      <c r="AL244" s="1"/>
      <c r="AM244" s="1"/>
      <c r="AN244" s="1" t="s">
        <v>51</v>
      </c>
    </row>
    <row r="245" spans="1:40" hidden="1" x14ac:dyDescent="0.2">
      <c r="A245" s="306" t="s">
        <v>147</v>
      </c>
      <c r="B245" s="39">
        <f t="shared" si="77"/>
        <v>205</v>
      </c>
      <c r="C245" s="52">
        <f>Data_Inputs!E233</f>
        <v>34669</v>
      </c>
      <c r="D245" s="75" t="s">
        <v>9</v>
      </c>
      <c r="E245" s="52">
        <f>Data_Inputs!F233</f>
        <v>34699</v>
      </c>
      <c r="F245" s="54">
        <f>IF(Data_Inputs!G233="",0,Data_Inputs!G233)</f>
        <v>0</v>
      </c>
      <c r="G245" s="54">
        <f>IF(Data_Inputs!H233="",0,Data_Inputs!H233)</f>
        <v>0</v>
      </c>
      <c r="H245" s="54">
        <f t="shared" si="78"/>
        <v>0</v>
      </c>
      <c r="I245" s="67">
        <f t="shared" si="79"/>
        <v>0</v>
      </c>
      <c r="J245" s="65"/>
      <c r="K245" s="67">
        <f t="shared" si="80"/>
        <v>0</v>
      </c>
      <c r="L245" s="67">
        <f t="shared" si="81"/>
        <v>0</v>
      </c>
      <c r="M245" s="148">
        <f t="shared" si="91"/>
        <v>0</v>
      </c>
      <c r="N245" s="11">
        <f t="shared" si="92"/>
        <v>0</v>
      </c>
      <c r="O245" s="11">
        <f t="shared" si="93"/>
        <v>0</v>
      </c>
      <c r="P245" s="11">
        <f t="shared" si="82"/>
        <v>0</v>
      </c>
      <c r="Q245" s="11">
        <f t="shared" si="83"/>
        <v>0</v>
      </c>
      <c r="R245" s="140">
        <f t="shared" si="94"/>
        <v>1.56E-5</v>
      </c>
      <c r="S245" s="67">
        <f t="shared" si="84"/>
        <v>1.56E-5</v>
      </c>
      <c r="T245" s="67">
        <f t="shared" si="85"/>
        <v>1.56E-5</v>
      </c>
      <c r="U245" s="91">
        <f t="shared" si="97"/>
        <v>205</v>
      </c>
      <c r="V245" s="54">
        <f t="shared" si="86"/>
        <v>0</v>
      </c>
      <c r="W245" s="54">
        <f t="shared" si="87"/>
        <v>0</v>
      </c>
      <c r="X245" s="41">
        <f t="shared" si="95"/>
        <v>1.56E-5</v>
      </c>
      <c r="Y245" s="40">
        <f>MAX($R$41:R233,R269:R640)</f>
        <v>3.6000000000000001E-5</v>
      </c>
      <c r="Z245" s="66">
        <f t="shared" si="90"/>
        <v>5.1600000000000001E-5</v>
      </c>
      <c r="AA245" s="35">
        <v>205</v>
      </c>
      <c r="AB245" s="41">
        <f t="shared" si="88"/>
        <v>0</v>
      </c>
      <c r="AC245" s="41">
        <f t="shared" si="89"/>
        <v>0</v>
      </c>
      <c r="AD245" s="41">
        <f t="shared" si="96"/>
        <v>1.56E-5</v>
      </c>
      <c r="AE245" s="35">
        <v>205</v>
      </c>
      <c r="AF245" s="105" t="s">
        <v>51</v>
      </c>
      <c r="AG245" s="1"/>
      <c r="AH245" s="1"/>
      <c r="AI245" s="1"/>
      <c r="AJ245" s="1"/>
      <c r="AK245" s="1"/>
      <c r="AL245" s="1"/>
      <c r="AM245" s="1"/>
      <c r="AN245" s="1" t="s">
        <v>51</v>
      </c>
    </row>
    <row r="246" spans="1:40" hidden="1" x14ac:dyDescent="0.2">
      <c r="A246" s="306" t="s">
        <v>147</v>
      </c>
      <c r="B246" s="39">
        <f t="shared" si="77"/>
        <v>206</v>
      </c>
      <c r="C246" s="52">
        <f>Data_Inputs!E234</f>
        <v>34639</v>
      </c>
      <c r="D246" s="75" t="s">
        <v>9</v>
      </c>
      <c r="E246" s="52">
        <f>Data_Inputs!F234</f>
        <v>34668</v>
      </c>
      <c r="F246" s="54">
        <f>IF(Data_Inputs!G234="",0,Data_Inputs!G234)</f>
        <v>0</v>
      </c>
      <c r="G246" s="54">
        <f>IF(Data_Inputs!H234="",0,Data_Inputs!H234)</f>
        <v>0</v>
      </c>
      <c r="H246" s="54">
        <f t="shared" si="78"/>
        <v>0</v>
      </c>
      <c r="I246" s="67">
        <f t="shared" si="79"/>
        <v>0</v>
      </c>
      <c r="J246" s="65"/>
      <c r="K246" s="67">
        <f t="shared" si="80"/>
        <v>0</v>
      </c>
      <c r="L246" s="67">
        <f t="shared" si="81"/>
        <v>0</v>
      </c>
      <c r="M246" s="148">
        <f t="shared" si="91"/>
        <v>0</v>
      </c>
      <c r="N246" s="11">
        <f t="shared" si="92"/>
        <v>0</v>
      </c>
      <c r="O246" s="11">
        <f t="shared" si="93"/>
        <v>0</v>
      </c>
      <c r="P246" s="11">
        <f t="shared" si="82"/>
        <v>0</v>
      </c>
      <c r="Q246" s="11">
        <f t="shared" si="83"/>
        <v>0</v>
      </c>
      <c r="R246" s="140">
        <f t="shared" si="94"/>
        <v>1.5500000000000001E-5</v>
      </c>
      <c r="S246" s="67">
        <f t="shared" si="84"/>
        <v>1.5500000000000001E-5</v>
      </c>
      <c r="T246" s="67">
        <f t="shared" si="85"/>
        <v>1.5500000000000001E-5</v>
      </c>
      <c r="U246" s="91">
        <f t="shared" si="97"/>
        <v>206</v>
      </c>
      <c r="V246" s="54">
        <f t="shared" si="86"/>
        <v>0</v>
      </c>
      <c r="W246" s="54">
        <f t="shared" si="87"/>
        <v>0</v>
      </c>
      <c r="X246" s="41">
        <f t="shared" si="95"/>
        <v>1.5500000000000001E-5</v>
      </c>
      <c r="Y246" s="40">
        <f>MAX($R$41:R234,R270:R641)</f>
        <v>3.6000000000000001E-5</v>
      </c>
      <c r="Z246" s="66">
        <f t="shared" si="90"/>
        <v>5.1500000000000005E-5</v>
      </c>
      <c r="AA246" s="35">
        <v>206</v>
      </c>
      <c r="AB246" s="41">
        <f t="shared" si="88"/>
        <v>0</v>
      </c>
      <c r="AC246" s="41">
        <f t="shared" si="89"/>
        <v>0</v>
      </c>
      <c r="AD246" s="41">
        <f t="shared" si="96"/>
        <v>1.5500000000000001E-5</v>
      </c>
      <c r="AE246" s="35">
        <v>206</v>
      </c>
      <c r="AF246" s="105" t="s">
        <v>51</v>
      </c>
      <c r="AG246" s="1"/>
      <c r="AH246" s="1"/>
      <c r="AI246" s="1"/>
      <c r="AJ246" s="1"/>
      <c r="AK246" s="1"/>
      <c r="AL246" s="1"/>
      <c r="AM246" s="1"/>
      <c r="AN246" s="1" t="s">
        <v>51</v>
      </c>
    </row>
    <row r="247" spans="1:40" hidden="1" x14ac:dyDescent="0.2">
      <c r="A247" s="306" t="s">
        <v>147</v>
      </c>
      <c r="B247" s="39">
        <f t="shared" si="77"/>
        <v>207</v>
      </c>
      <c r="C247" s="52">
        <f>Data_Inputs!E235</f>
        <v>34608</v>
      </c>
      <c r="D247" s="75" t="s">
        <v>9</v>
      </c>
      <c r="E247" s="52">
        <f>Data_Inputs!F235</f>
        <v>34638</v>
      </c>
      <c r="F247" s="54">
        <f>IF(Data_Inputs!G235="",0,Data_Inputs!G235)</f>
        <v>0</v>
      </c>
      <c r="G247" s="54">
        <f>IF(Data_Inputs!H235="",0,Data_Inputs!H235)</f>
        <v>0</v>
      </c>
      <c r="H247" s="54">
        <f t="shared" si="78"/>
        <v>0</v>
      </c>
      <c r="I247" s="67">
        <f t="shared" si="79"/>
        <v>0</v>
      </c>
      <c r="J247" s="65"/>
      <c r="K247" s="67">
        <f t="shared" si="80"/>
        <v>0</v>
      </c>
      <c r="L247" s="67">
        <f t="shared" si="81"/>
        <v>0</v>
      </c>
      <c r="M247" s="148">
        <f t="shared" si="91"/>
        <v>0</v>
      </c>
      <c r="N247" s="11">
        <f t="shared" si="92"/>
        <v>0</v>
      </c>
      <c r="O247" s="11">
        <f t="shared" si="93"/>
        <v>0</v>
      </c>
      <c r="P247" s="11">
        <f t="shared" si="82"/>
        <v>0</v>
      </c>
      <c r="Q247" s="11">
        <f t="shared" si="83"/>
        <v>0</v>
      </c>
      <c r="R247" s="140">
        <f t="shared" si="94"/>
        <v>1.5400000000000002E-5</v>
      </c>
      <c r="S247" s="67">
        <f t="shared" si="84"/>
        <v>1.5400000000000002E-5</v>
      </c>
      <c r="T247" s="67">
        <f t="shared" si="85"/>
        <v>1.5400000000000002E-5</v>
      </c>
      <c r="U247" s="91">
        <f t="shared" si="97"/>
        <v>207</v>
      </c>
      <c r="V247" s="54">
        <f t="shared" si="86"/>
        <v>0</v>
      </c>
      <c r="W247" s="54">
        <f t="shared" si="87"/>
        <v>0</v>
      </c>
      <c r="X247" s="41">
        <f t="shared" si="95"/>
        <v>1.5400000000000002E-5</v>
      </c>
      <c r="Y247" s="40">
        <f>MAX($R$41:R235,R271:R642)</f>
        <v>3.6000000000000001E-5</v>
      </c>
      <c r="Z247" s="66">
        <f t="shared" si="90"/>
        <v>5.1400000000000003E-5</v>
      </c>
      <c r="AA247" s="35">
        <v>207</v>
      </c>
      <c r="AB247" s="41">
        <f t="shared" si="88"/>
        <v>0</v>
      </c>
      <c r="AC247" s="41">
        <f t="shared" si="89"/>
        <v>0</v>
      </c>
      <c r="AD247" s="41">
        <f t="shared" si="96"/>
        <v>1.5400000000000002E-5</v>
      </c>
      <c r="AE247" s="35">
        <v>207</v>
      </c>
      <c r="AF247" s="105" t="s">
        <v>51</v>
      </c>
      <c r="AG247" s="1"/>
      <c r="AH247" s="1"/>
      <c r="AI247" s="1"/>
      <c r="AJ247" s="1"/>
      <c r="AK247" s="1"/>
      <c r="AL247" s="1"/>
      <c r="AM247" s="1"/>
      <c r="AN247" s="1" t="s">
        <v>51</v>
      </c>
    </row>
    <row r="248" spans="1:40" hidden="1" x14ac:dyDescent="0.2">
      <c r="A248" s="306" t="s">
        <v>147</v>
      </c>
      <c r="B248" s="39">
        <f t="shared" si="77"/>
        <v>208</v>
      </c>
      <c r="C248" s="52">
        <f>Data_Inputs!E236</f>
        <v>34578</v>
      </c>
      <c r="D248" s="75" t="s">
        <v>9</v>
      </c>
      <c r="E248" s="52">
        <f>Data_Inputs!F236</f>
        <v>34607</v>
      </c>
      <c r="F248" s="54">
        <f>IF(Data_Inputs!G236="",0,Data_Inputs!G236)</f>
        <v>0</v>
      </c>
      <c r="G248" s="54">
        <f>IF(Data_Inputs!H236="",0,Data_Inputs!H236)</f>
        <v>0</v>
      </c>
      <c r="H248" s="54">
        <f t="shared" si="78"/>
        <v>0</v>
      </c>
      <c r="I248" s="67">
        <f t="shared" si="79"/>
        <v>0</v>
      </c>
      <c r="J248" s="65"/>
      <c r="K248" s="67">
        <f t="shared" si="80"/>
        <v>0</v>
      </c>
      <c r="L248" s="67">
        <f t="shared" si="81"/>
        <v>0</v>
      </c>
      <c r="M248" s="148">
        <f t="shared" si="91"/>
        <v>0</v>
      </c>
      <c r="N248" s="11">
        <f t="shared" si="92"/>
        <v>0</v>
      </c>
      <c r="O248" s="11">
        <f t="shared" si="93"/>
        <v>0</v>
      </c>
      <c r="P248" s="11">
        <f t="shared" si="82"/>
        <v>0</v>
      </c>
      <c r="Q248" s="11">
        <f t="shared" si="83"/>
        <v>0</v>
      </c>
      <c r="R248" s="140">
        <f t="shared" si="94"/>
        <v>1.5299999999999999E-5</v>
      </c>
      <c r="S248" s="67">
        <f t="shared" si="84"/>
        <v>1.5299999999999999E-5</v>
      </c>
      <c r="T248" s="67">
        <f t="shared" si="85"/>
        <v>1.5299999999999999E-5</v>
      </c>
      <c r="U248" s="91">
        <f t="shared" si="97"/>
        <v>208</v>
      </c>
      <c r="V248" s="54">
        <f t="shared" si="86"/>
        <v>0</v>
      </c>
      <c r="W248" s="54">
        <f t="shared" si="87"/>
        <v>0</v>
      </c>
      <c r="X248" s="41">
        <f t="shared" si="95"/>
        <v>1.5299999999999999E-5</v>
      </c>
      <c r="Y248" s="40">
        <f>MAX($R$41:R236,R272:R643)</f>
        <v>3.6000000000000001E-5</v>
      </c>
      <c r="Z248" s="66">
        <f t="shared" si="90"/>
        <v>5.13E-5</v>
      </c>
      <c r="AA248" s="35">
        <v>208</v>
      </c>
      <c r="AB248" s="41">
        <f t="shared" si="88"/>
        <v>0</v>
      </c>
      <c r="AC248" s="41">
        <f t="shared" si="89"/>
        <v>0</v>
      </c>
      <c r="AD248" s="41">
        <f t="shared" si="96"/>
        <v>1.5299999999999999E-5</v>
      </c>
      <c r="AE248" s="35">
        <v>208</v>
      </c>
      <c r="AF248" s="105" t="s">
        <v>51</v>
      </c>
      <c r="AG248" s="1"/>
      <c r="AH248" s="1"/>
      <c r="AI248" s="1"/>
      <c r="AJ248" s="1"/>
      <c r="AK248" s="1"/>
      <c r="AL248" s="1"/>
      <c r="AM248" s="1"/>
      <c r="AN248" s="1" t="s">
        <v>51</v>
      </c>
    </row>
    <row r="249" spans="1:40" hidden="1" x14ac:dyDescent="0.2">
      <c r="A249" s="306" t="s">
        <v>147</v>
      </c>
      <c r="B249" s="39">
        <f t="shared" si="77"/>
        <v>209</v>
      </c>
      <c r="C249" s="52">
        <f>Data_Inputs!E237</f>
        <v>34547</v>
      </c>
      <c r="D249" s="75" t="s">
        <v>9</v>
      </c>
      <c r="E249" s="52">
        <f>Data_Inputs!F237</f>
        <v>34577</v>
      </c>
      <c r="F249" s="54">
        <f>IF(Data_Inputs!G237="",0,Data_Inputs!G237)</f>
        <v>0</v>
      </c>
      <c r="G249" s="54">
        <f>IF(Data_Inputs!H237="",0,Data_Inputs!H237)</f>
        <v>0</v>
      </c>
      <c r="H249" s="54">
        <f t="shared" si="78"/>
        <v>0</v>
      </c>
      <c r="I249" s="67">
        <f t="shared" si="79"/>
        <v>0</v>
      </c>
      <c r="J249" s="65"/>
      <c r="K249" s="67">
        <f t="shared" si="80"/>
        <v>0</v>
      </c>
      <c r="L249" s="67">
        <f t="shared" si="81"/>
        <v>0</v>
      </c>
      <c r="M249" s="148">
        <f t="shared" si="91"/>
        <v>0</v>
      </c>
      <c r="N249" s="11">
        <f t="shared" si="92"/>
        <v>0</v>
      </c>
      <c r="O249" s="11">
        <f t="shared" si="93"/>
        <v>0</v>
      </c>
      <c r="P249" s="11">
        <f t="shared" si="82"/>
        <v>0</v>
      </c>
      <c r="Q249" s="11">
        <f t="shared" si="83"/>
        <v>0</v>
      </c>
      <c r="R249" s="140">
        <f t="shared" si="94"/>
        <v>1.52E-5</v>
      </c>
      <c r="S249" s="67">
        <f t="shared" si="84"/>
        <v>1.52E-5</v>
      </c>
      <c r="T249" s="67">
        <f t="shared" si="85"/>
        <v>1.52E-5</v>
      </c>
      <c r="U249" s="91">
        <f t="shared" si="97"/>
        <v>209</v>
      </c>
      <c r="V249" s="54">
        <f t="shared" si="86"/>
        <v>0</v>
      </c>
      <c r="W249" s="54">
        <f t="shared" si="87"/>
        <v>0</v>
      </c>
      <c r="X249" s="41">
        <f t="shared" si="95"/>
        <v>1.52E-5</v>
      </c>
      <c r="Y249" s="40">
        <f>MAX($R$41:R237,R273:R644)</f>
        <v>3.6000000000000001E-5</v>
      </c>
      <c r="Z249" s="66">
        <f t="shared" si="90"/>
        <v>5.1199999999999998E-5</v>
      </c>
      <c r="AA249" s="35">
        <v>209</v>
      </c>
      <c r="AB249" s="41">
        <f t="shared" si="88"/>
        <v>0</v>
      </c>
      <c r="AC249" s="41">
        <f t="shared" si="89"/>
        <v>0</v>
      </c>
      <c r="AD249" s="41">
        <f t="shared" si="96"/>
        <v>1.52E-5</v>
      </c>
      <c r="AE249" s="35">
        <v>209</v>
      </c>
      <c r="AF249" s="105" t="s">
        <v>51</v>
      </c>
      <c r="AG249" s="1"/>
      <c r="AH249" s="1"/>
      <c r="AI249" s="1"/>
      <c r="AJ249" s="1"/>
      <c r="AK249" s="1"/>
      <c r="AL249" s="1"/>
      <c r="AM249" s="1"/>
      <c r="AN249" s="1" t="s">
        <v>51</v>
      </c>
    </row>
    <row r="250" spans="1:40" hidden="1" x14ac:dyDescent="0.2">
      <c r="A250" s="306" t="s">
        <v>147</v>
      </c>
      <c r="B250" s="39">
        <f t="shared" si="77"/>
        <v>210</v>
      </c>
      <c r="C250" s="52">
        <f>Data_Inputs!E238</f>
        <v>34516</v>
      </c>
      <c r="D250" s="75" t="s">
        <v>9</v>
      </c>
      <c r="E250" s="52">
        <f>Data_Inputs!F238</f>
        <v>34546</v>
      </c>
      <c r="F250" s="54">
        <f>IF(Data_Inputs!G238="",0,Data_Inputs!G238)</f>
        <v>0</v>
      </c>
      <c r="G250" s="54">
        <f>IF(Data_Inputs!H238="",0,Data_Inputs!H238)</f>
        <v>0</v>
      </c>
      <c r="H250" s="54">
        <f t="shared" si="78"/>
        <v>0</v>
      </c>
      <c r="I250" s="67">
        <f t="shared" si="79"/>
        <v>0</v>
      </c>
      <c r="J250" s="65"/>
      <c r="K250" s="67">
        <f t="shared" si="80"/>
        <v>0</v>
      </c>
      <c r="L250" s="67">
        <f t="shared" si="81"/>
        <v>0</v>
      </c>
      <c r="M250" s="148">
        <f t="shared" si="91"/>
        <v>0</v>
      </c>
      <c r="N250" s="11">
        <f t="shared" si="92"/>
        <v>0</v>
      </c>
      <c r="O250" s="11">
        <f t="shared" si="93"/>
        <v>0</v>
      </c>
      <c r="P250" s="11">
        <f t="shared" si="82"/>
        <v>0</v>
      </c>
      <c r="Q250" s="11">
        <f t="shared" si="83"/>
        <v>0</v>
      </c>
      <c r="R250" s="140">
        <f t="shared" si="94"/>
        <v>1.5099999999999999E-5</v>
      </c>
      <c r="S250" s="67">
        <f t="shared" si="84"/>
        <v>1.5099999999999999E-5</v>
      </c>
      <c r="T250" s="67">
        <f t="shared" si="85"/>
        <v>1.5099999999999999E-5</v>
      </c>
      <c r="U250" s="91">
        <f t="shared" si="97"/>
        <v>210</v>
      </c>
      <c r="V250" s="54">
        <f t="shared" si="86"/>
        <v>0</v>
      </c>
      <c r="W250" s="54">
        <f t="shared" si="87"/>
        <v>0</v>
      </c>
      <c r="X250" s="41">
        <f t="shared" si="95"/>
        <v>1.5099999999999999E-5</v>
      </c>
      <c r="Y250" s="40">
        <f>MAX($R$41:R238,R274:R645)</f>
        <v>3.6000000000000001E-5</v>
      </c>
      <c r="Z250" s="66">
        <f t="shared" si="90"/>
        <v>5.1100000000000002E-5</v>
      </c>
      <c r="AA250" s="35">
        <v>210</v>
      </c>
      <c r="AB250" s="41">
        <f t="shared" si="88"/>
        <v>0</v>
      </c>
      <c r="AC250" s="41">
        <f t="shared" si="89"/>
        <v>0</v>
      </c>
      <c r="AD250" s="41">
        <f t="shared" si="96"/>
        <v>1.5099999999999999E-5</v>
      </c>
      <c r="AE250" s="35">
        <v>210</v>
      </c>
      <c r="AF250" s="105" t="s">
        <v>51</v>
      </c>
      <c r="AG250" s="1"/>
      <c r="AH250" s="1"/>
      <c r="AI250" s="1"/>
      <c r="AJ250" s="1"/>
      <c r="AK250" s="1"/>
      <c r="AL250" s="1"/>
      <c r="AM250" s="1"/>
      <c r="AN250" s="1" t="s">
        <v>51</v>
      </c>
    </row>
    <row r="251" spans="1:40" hidden="1" x14ac:dyDescent="0.2">
      <c r="A251" s="306" t="s">
        <v>147</v>
      </c>
      <c r="B251" s="39">
        <f t="shared" si="77"/>
        <v>211</v>
      </c>
      <c r="C251" s="52">
        <f>Data_Inputs!E239</f>
        <v>34486</v>
      </c>
      <c r="D251" s="75" t="s">
        <v>9</v>
      </c>
      <c r="E251" s="52">
        <f>Data_Inputs!F239</f>
        <v>34515</v>
      </c>
      <c r="F251" s="54">
        <f>IF(Data_Inputs!G239="",0,Data_Inputs!G239)</f>
        <v>0</v>
      </c>
      <c r="G251" s="54">
        <f>IF(Data_Inputs!H239="",0,Data_Inputs!H239)</f>
        <v>0</v>
      </c>
      <c r="H251" s="54">
        <f t="shared" si="78"/>
        <v>0</v>
      </c>
      <c r="I251" s="67">
        <f t="shared" si="79"/>
        <v>0</v>
      </c>
      <c r="J251" s="65"/>
      <c r="K251" s="67">
        <f t="shared" si="80"/>
        <v>0</v>
      </c>
      <c r="L251" s="67">
        <f t="shared" si="81"/>
        <v>0</v>
      </c>
      <c r="M251" s="148">
        <f t="shared" si="91"/>
        <v>0</v>
      </c>
      <c r="N251" s="11">
        <f t="shared" si="92"/>
        <v>0</v>
      </c>
      <c r="O251" s="11">
        <f t="shared" si="93"/>
        <v>0</v>
      </c>
      <c r="P251" s="11">
        <f t="shared" si="82"/>
        <v>0</v>
      </c>
      <c r="Q251" s="11">
        <f t="shared" si="83"/>
        <v>0</v>
      </c>
      <c r="R251" s="140">
        <f t="shared" si="94"/>
        <v>1.5E-5</v>
      </c>
      <c r="S251" s="67">
        <f t="shared" si="84"/>
        <v>1.5E-5</v>
      </c>
      <c r="T251" s="67">
        <f t="shared" si="85"/>
        <v>1.5E-5</v>
      </c>
      <c r="U251" s="91">
        <f t="shared" si="97"/>
        <v>211</v>
      </c>
      <c r="V251" s="54">
        <f t="shared" si="86"/>
        <v>0</v>
      </c>
      <c r="W251" s="54">
        <f t="shared" si="87"/>
        <v>0</v>
      </c>
      <c r="X251" s="41">
        <f t="shared" si="95"/>
        <v>1.5E-5</v>
      </c>
      <c r="Y251" s="40">
        <f>MAX($R$41:R239,R275:R646)</f>
        <v>3.6000000000000001E-5</v>
      </c>
      <c r="Z251" s="66">
        <f t="shared" si="90"/>
        <v>5.1E-5</v>
      </c>
      <c r="AA251" s="35">
        <v>211</v>
      </c>
      <c r="AB251" s="41">
        <f t="shared" si="88"/>
        <v>0</v>
      </c>
      <c r="AC251" s="41">
        <f t="shared" si="89"/>
        <v>0</v>
      </c>
      <c r="AD251" s="41">
        <f t="shared" si="96"/>
        <v>1.5E-5</v>
      </c>
      <c r="AE251" s="35">
        <v>211</v>
      </c>
      <c r="AF251" s="105" t="s">
        <v>51</v>
      </c>
      <c r="AG251" s="1"/>
      <c r="AH251" s="1"/>
      <c r="AI251" s="1"/>
      <c r="AJ251" s="1"/>
      <c r="AK251" s="1"/>
      <c r="AL251" s="1"/>
      <c r="AM251" s="1"/>
      <c r="AN251" s="1" t="s">
        <v>51</v>
      </c>
    </row>
    <row r="252" spans="1:40" hidden="1" x14ac:dyDescent="0.2">
      <c r="A252" s="306" t="s">
        <v>147</v>
      </c>
      <c r="B252" s="39">
        <f t="shared" si="77"/>
        <v>212</v>
      </c>
      <c r="C252" s="52">
        <f>Data_Inputs!E240</f>
        <v>34455</v>
      </c>
      <c r="D252" s="75" t="s">
        <v>9</v>
      </c>
      <c r="E252" s="52">
        <f>Data_Inputs!F240</f>
        <v>34485</v>
      </c>
      <c r="F252" s="54">
        <f>IF(Data_Inputs!G240="",0,Data_Inputs!G240)</f>
        <v>0</v>
      </c>
      <c r="G252" s="54">
        <f>IF(Data_Inputs!H240="",0,Data_Inputs!H240)</f>
        <v>0</v>
      </c>
      <c r="H252" s="54">
        <f t="shared" si="78"/>
        <v>0</v>
      </c>
      <c r="I252" s="67">
        <f t="shared" si="79"/>
        <v>0</v>
      </c>
      <c r="J252" s="65"/>
      <c r="K252" s="67">
        <f t="shared" si="80"/>
        <v>0</v>
      </c>
      <c r="L252" s="67">
        <f t="shared" si="81"/>
        <v>0</v>
      </c>
      <c r="M252" s="148">
        <f t="shared" si="91"/>
        <v>0</v>
      </c>
      <c r="N252" s="11">
        <f t="shared" si="92"/>
        <v>0</v>
      </c>
      <c r="O252" s="11">
        <f t="shared" si="93"/>
        <v>0</v>
      </c>
      <c r="P252" s="11">
        <f t="shared" si="82"/>
        <v>0</v>
      </c>
      <c r="Q252" s="11">
        <f t="shared" si="83"/>
        <v>0</v>
      </c>
      <c r="R252" s="140">
        <f t="shared" si="94"/>
        <v>1.49E-5</v>
      </c>
      <c r="S252" s="67">
        <f t="shared" si="84"/>
        <v>1.49E-5</v>
      </c>
      <c r="T252" s="67">
        <f t="shared" si="85"/>
        <v>1.49E-5</v>
      </c>
      <c r="U252" s="91">
        <f t="shared" si="97"/>
        <v>212</v>
      </c>
      <c r="V252" s="54">
        <f t="shared" si="86"/>
        <v>0</v>
      </c>
      <c r="W252" s="54">
        <f t="shared" si="87"/>
        <v>0</v>
      </c>
      <c r="X252" s="41">
        <f t="shared" si="95"/>
        <v>1.49E-5</v>
      </c>
      <c r="Y252" s="40">
        <f>MAX($R$41:R240,R276:R647)</f>
        <v>3.6000000000000001E-5</v>
      </c>
      <c r="Z252" s="66">
        <f t="shared" si="90"/>
        <v>5.0900000000000004E-5</v>
      </c>
      <c r="AA252" s="35">
        <v>212</v>
      </c>
      <c r="AB252" s="41">
        <f t="shared" si="88"/>
        <v>0</v>
      </c>
      <c r="AC252" s="41">
        <f t="shared" si="89"/>
        <v>0</v>
      </c>
      <c r="AD252" s="41">
        <f t="shared" si="96"/>
        <v>1.49E-5</v>
      </c>
      <c r="AE252" s="35">
        <v>212</v>
      </c>
      <c r="AF252" s="105" t="s">
        <v>51</v>
      </c>
      <c r="AG252" s="1"/>
      <c r="AH252" s="1"/>
      <c r="AI252" s="1"/>
      <c r="AJ252" s="1"/>
      <c r="AK252" s="1"/>
      <c r="AL252" s="1"/>
      <c r="AM252" s="1"/>
      <c r="AN252" s="1" t="s">
        <v>51</v>
      </c>
    </row>
    <row r="253" spans="1:40" hidden="1" x14ac:dyDescent="0.2">
      <c r="A253" s="306" t="s">
        <v>147</v>
      </c>
      <c r="B253" s="39">
        <f t="shared" si="77"/>
        <v>213</v>
      </c>
      <c r="C253" s="52">
        <f>Data_Inputs!E241</f>
        <v>34425</v>
      </c>
      <c r="D253" s="75" t="s">
        <v>9</v>
      </c>
      <c r="E253" s="52">
        <f>Data_Inputs!F241</f>
        <v>34454</v>
      </c>
      <c r="F253" s="54">
        <f>IF(Data_Inputs!G241="",0,Data_Inputs!G241)</f>
        <v>0</v>
      </c>
      <c r="G253" s="54">
        <f>IF(Data_Inputs!H241="",0,Data_Inputs!H241)</f>
        <v>0</v>
      </c>
      <c r="H253" s="54">
        <f t="shared" si="78"/>
        <v>0</v>
      </c>
      <c r="I253" s="67">
        <f t="shared" si="79"/>
        <v>0</v>
      </c>
      <c r="J253" s="65"/>
      <c r="K253" s="67">
        <f t="shared" si="80"/>
        <v>0</v>
      </c>
      <c r="L253" s="67">
        <f t="shared" si="81"/>
        <v>0</v>
      </c>
      <c r="M253" s="148">
        <f t="shared" si="91"/>
        <v>0</v>
      </c>
      <c r="N253" s="11">
        <f t="shared" si="92"/>
        <v>0</v>
      </c>
      <c r="O253" s="11">
        <f t="shared" si="93"/>
        <v>0</v>
      </c>
      <c r="P253" s="11">
        <f t="shared" si="82"/>
        <v>0</v>
      </c>
      <c r="Q253" s="11">
        <f t="shared" si="83"/>
        <v>0</v>
      </c>
      <c r="R253" s="140">
        <f t="shared" si="94"/>
        <v>1.4800000000000001E-5</v>
      </c>
      <c r="S253" s="67">
        <f t="shared" si="84"/>
        <v>1.4800000000000001E-5</v>
      </c>
      <c r="T253" s="67">
        <f t="shared" si="85"/>
        <v>1.4800000000000001E-5</v>
      </c>
      <c r="U253" s="91">
        <f t="shared" si="97"/>
        <v>213</v>
      </c>
      <c r="V253" s="54">
        <f t="shared" si="86"/>
        <v>0</v>
      </c>
      <c r="W253" s="54">
        <f t="shared" si="87"/>
        <v>0</v>
      </c>
      <c r="X253" s="41">
        <f t="shared" si="95"/>
        <v>1.4800000000000001E-5</v>
      </c>
      <c r="Y253" s="40">
        <f>MAX($R$41:R241,R277:R648)</f>
        <v>3.6000000000000001E-5</v>
      </c>
      <c r="Z253" s="66">
        <f t="shared" si="90"/>
        <v>5.0800000000000002E-5</v>
      </c>
      <c r="AA253" s="35">
        <v>213</v>
      </c>
      <c r="AB253" s="41">
        <f t="shared" si="88"/>
        <v>0</v>
      </c>
      <c r="AC253" s="41">
        <f t="shared" si="89"/>
        <v>0</v>
      </c>
      <c r="AD253" s="41">
        <f t="shared" si="96"/>
        <v>1.4800000000000001E-5</v>
      </c>
      <c r="AE253" s="35">
        <v>213</v>
      </c>
      <c r="AF253" s="105" t="s">
        <v>51</v>
      </c>
      <c r="AG253" s="1"/>
      <c r="AH253" s="1"/>
      <c r="AI253" s="1"/>
      <c r="AJ253" s="1"/>
      <c r="AK253" s="1"/>
      <c r="AL253" s="1"/>
      <c r="AM253" s="1"/>
      <c r="AN253" s="1" t="s">
        <v>51</v>
      </c>
    </row>
    <row r="254" spans="1:40" hidden="1" x14ac:dyDescent="0.2">
      <c r="A254" s="306" t="s">
        <v>147</v>
      </c>
      <c r="B254" s="39">
        <f t="shared" si="77"/>
        <v>214</v>
      </c>
      <c r="C254" s="52">
        <f>Data_Inputs!E242</f>
        <v>34394</v>
      </c>
      <c r="D254" s="75" t="s">
        <v>9</v>
      </c>
      <c r="E254" s="52">
        <f>Data_Inputs!F242</f>
        <v>34424</v>
      </c>
      <c r="F254" s="54">
        <f>IF(Data_Inputs!G242="",0,Data_Inputs!G242)</f>
        <v>0</v>
      </c>
      <c r="G254" s="54">
        <f>IF(Data_Inputs!H242="",0,Data_Inputs!H242)</f>
        <v>0</v>
      </c>
      <c r="H254" s="54">
        <f t="shared" si="78"/>
        <v>0</v>
      </c>
      <c r="I254" s="67">
        <f t="shared" si="79"/>
        <v>0</v>
      </c>
      <c r="J254" s="65"/>
      <c r="K254" s="67">
        <f t="shared" si="80"/>
        <v>0</v>
      </c>
      <c r="L254" s="67">
        <f t="shared" si="81"/>
        <v>0</v>
      </c>
      <c r="M254" s="148">
        <f t="shared" si="91"/>
        <v>0</v>
      </c>
      <c r="N254" s="11">
        <f t="shared" si="92"/>
        <v>0</v>
      </c>
      <c r="O254" s="11">
        <f t="shared" si="93"/>
        <v>0</v>
      </c>
      <c r="P254" s="11">
        <f t="shared" si="82"/>
        <v>0</v>
      </c>
      <c r="Q254" s="11">
        <f t="shared" si="83"/>
        <v>0</v>
      </c>
      <c r="R254" s="140">
        <f t="shared" si="94"/>
        <v>1.47E-5</v>
      </c>
      <c r="S254" s="67">
        <f t="shared" si="84"/>
        <v>1.47E-5</v>
      </c>
      <c r="T254" s="67">
        <f t="shared" si="85"/>
        <v>1.47E-5</v>
      </c>
      <c r="U254" s="91">
        <f t="shared" si="97"/>
        <v>214</v>
      </c>
      <c r="V254" s="54">
        <f t="shared" si="86"/>
        <v>0</v>
      </c>
      <c r="W254" s="54">
        <f t="shared" si="87"/>
        <v>0</v>
      </c>
      <c r="X254" s="41">
        <f t="shared" si="95"/>
        <v>1.47E-5</v>
      </c>
      <c r="Y254" s="40">
        <f>MAX($R$41:R242,R278:R649)</f>
        <v>3.6000000000000001E-5</v>
      </c>
      <c r="Z254" s="66">
        <f t="shared" si="90"/>
        <v>5.0699999999999999E-5</v>
      </c>
      <c r="AA254" s="35">
        <v>214</v>
      </c>
      <c r="AB254" s="41">
        <f t="shared" si="88"/>
        <v>0</v>
      </c>
      <c r="AC254" s="41">
        <f t="shared" si="89"/>
        <v>0</v>
      </c>
      <c r="AD254" s="41">
        <f t="shared" si="96"/>
        <v>1.47E-5</v>
      </c>
      <c r="AE254" s="35">
        <v>214</v>
      </c>
      <c r="AF254" s="105" t="s">
        <v>51</v>
      </c>
      <c r="AG254" s="1"/>
      <c r="AH254" s="1"/>
      <c r="AI254" s="1"/>
      <c r="AJ254" s="1"/>
      <c r="AK254" s="1"/>
      <c r="AL254" s="1"/>
      <c r="AM254" s="1"/>
      <c r="AN254" s="1" t="s">
        <v>51</v>
      </c>
    </row>
    <row r="255" spans="1:40" hidden="1" x14ac:dyDescent="0.2">
      <c r="A255" s="306" t="s">
        <v>147</v>
      </c>
      <c r="B255" s="39">
        <f t="shared" si="77"/>
        <v>215</v>
      </c>
      <c r="C255" s="52">
        <f>Data_Inputs!E243</f>
        <v>34366</v>
      </c>
      <c r="D255" s="75" t="s">
        <v>9</v>
      </c>
      <c r="E255" s="52">
        <f>Data_Inputs!F243</f>
        <v>34393</v>
      </c>
      <c r="F255" s="54">
        <f>IF(Data_Inputs!G243="",0,Data_Inputs!G243)</f>
        <v>0</v>
      </c>
      <c r="G255" s="54">
        <f>IF(Data_Inputs!H243="",0,Data_Inputs!H243)</f>
        <v>0</v>
      </c>
      <c r="H255" s="54">
        <f t="shared" si="78"/>
        <v>0</v>
      </c>
      <c r="I255" s="67">
        <f t="shared" si="79"/>
        <v>0</v>
      </c>
      <c r="J255" s="65"/>
      <c r="K255" s="67">
        <f t="shared" si="80"/>
        <v>0</v>
      </c>
      <c r="L255" s="67">
        <f t="shared" si="81"/>
        <v>0</v>
      </c>
      <c r="M255" s="148">
        <f t="shared" si="91"/>
        <v>0</v>
      </c>
      <c r="N255" s="11">
        <f t="shared" si="92"/>
        <v>0</v>
      </c>
      <c r="O255" s="11">
        <f t="shared" si="93"/>
        <v>0</v>
      </c>
      <c r="P255" s="11">
        <f t="shared" si="82"/>
        <v>0</v>
      </c>
      <c r="Q255" s="11">
        <f t="shared" si="83"/>
        <v>0</v>
      </c>
      <c r="R255" s="140">
        <f t="shared" si="94"/>
        <v>1.4600000000000001E-5</v>
      </c>
      <c r="S255" s="67">
        <f t="shared" si="84"/>
        <v>1.4600000000000001E-5</v>
      </c>
      <c r="T255" s="67">
        <f t="shared" si="85"/>
        <v>1.4600000000000001E-5</v>
      </c>
      <c r="U255" s="91">
        <f t="shared" si="97"/>
        <v>215</v>
      </c>
      <c r="V255" s="54">
        <f t="shared" si="86"/>
        <v>0</v>
      </c>
      <c r="W255" s="54">
        <f t="shared" si="87"/>
        <v>0</v>
      </c>
      <c r="X255" s="41">
        <f t="shared" si="95"/>
        <v>1.4600000000000001E-5</v>
      </c>
      <c r="Y255" s="40">
        <f>MAX($R$41:R243,R279:R650)</f>
        <v>3.6000000000000001E-5</v>
      </c>
      <c r="Z255" s="66">
        <f t="shared" si="90"/>
        <v>5.0600000000000003E-5</v>
      </c>
      <c r="AA255" s="35">
        <v>215</v>
      </c>
      <c r="AB255" s="41">
        <f t="shared" si="88"/>
        <v>0</v>
      </c>
      <c r="AC255" s="41">
        <f t="shared" si="89"/>
        <v>0</v>
      </c>
      <c r="AD255" s="41">
        <f t="shared" si="96"/>
        <v>1.4600000000000001E-5</v>
      </c>
      <c r="AE255" s="35">
        <v>215</v>
      </c>
      <c r="AF255" s="105" t="s">
        <v>51</v>
      </c>
      <c r="AG255" s="1"/>
      <c r="AH255" s="1"/>
      <c r="AI255" s="1"/>
      <c r="AJ255" s="1"/>
      <c r="AK255" s="1"/>
      <c r="AL255" s="1"/>
      <c r="AM255" s="1"/>
      <c r="AN255" s="1" t="s">
        <v>51</v>
      </c>
    </row>
    <row r="256" spans="1:40" hidden="1" x14ac:dyDescent="0.2">
      <c r="A256" s="306" t="s">
        <v>147</v>
      </c>
      <c r="B256" s="39">
        <f t="shared" si="77"/>
        <v>216</v>
      </c>
      <c r="C256" s="52">
        <f>Data_Inputs!E244</f>
        <v>34335</v>
      </c>
      <c r="D256" s="75" t="s">
        <v>9</v>
      </c>
      <c r="E256" s="52">
        <f>Data_Inputs!F244</f>
        <v>34365</v>
      </c>
      <c r="F256" s="54">
        <f>IF(Data_Inputs!G244="",0,Data_Inputs!G244)</f>
        <v>0</v>
      </c>
      <c r="G256" s="54">
        <f>IF(Data_Inputs!H244="",0,Data_Inputs!H244)</f>
        <v>0</v>
      </c>
      <c r="H256" s="54">
        <f t="shared" si="78"/>
        <v>0</v>
      </c>
      <c r="I256" s="67">
        <f t="shared" si="79"/>
        <v>0</v>
      </c>
      <c r="J256" s="65"/>
      <c r="K256" s="67">
        <f t="shared" si="80"/>
        <v>0</v>
      </c>
      <c r="L256" s="67">
        <f t="shared" si="81"/>
        <v>0</v>
      </c>
      <c r="M256" s="148">
        <f t="shared" si="91"/>
        <v>0</v>
      </c>
      <c r="N256" s="11">
        <f t="shared" si="92"/>
        <v>0</v>
      </c>
      <c r="O256" s="11">
        <f t="shared" si="93"/>
        <v>0</v>
      </c>
      <c r="P256" s="11">
        <f t="shared" si="82"/>
        <v>0</v>
      </c>
      <c r="Q256" s="11">
        <f t="shared" si="83"/>
        <v>0</v>
      </c>
      <c r="R256" s="140">
        <f t="shared" si="94"/>
        <v>1.45E-5</v>
      </c>
      <c r="S256" s="67">
        <f t="shared" si="84"/>
        <v>1.45E-5</v>
      </c>
      <c r="T256" s="67">
        <f t="shared" si="85"/>
        <v>1.45E-5</v>
      </c>
      <c r="U256" s="91">
        <f t="shared" si="97"/>
        <v>216</v>
      </c>
      <c r="V256" s="54">
        <f t="shared" si="86"/>
        <v>0</v>
      </c>
      <c r="W256" s="54">
        <f t="shared" si="87"/>
        <v>0</v>
      </c>
      <c r="X256" s="41">
        <f t="shared" si="95"/>
        <v>1.45E-5</v>
      </c>
      <c r="Y256" s="40">
        <f>MAX($R$41:R244,R280:R651)</f>
        <v>3.6000000000000001E-5</v>
      </c>
      <c r="Z256" s="66">
        <f t="shared" si="90"/>
        <v>5.0500000000000001E-5</v>
      </c>
      <c r="AA256" s="35">
        <v>216</v>
      </c>
      <c r="AB256" s="41">
        <f t="shared" si="88"/>
        <v>0</v>
      </c>
      <c r="AC256" s="41">
        <f t="shared" si="89"/>
        <v>0</v>
      </c>
      <c r="AD256" s="41">
        <f t="shared" si="96"/>
        <v>1.45E-5</v>
      </c>
      <c r="AE256" s="35">
        <v>216</v>
      </c>
      <c r="AF256" s="105" t="s">
        <v>51</v>
      </c>
      <c r="AG256" s="1"/>
      <c r="AH256" s="1"/>
      <c r="AI256" s="1"/>
      <c r="AJ256" s="1"/>
      <c r="AK256" s="1"/>
      <c r="AL256" s="1"/>
      <c r="AM256" s="1"/>
      <c r="AN256" s="1" t="s">
        <v>51</v>
      </c>
    </row>
    <row r="257" spans="1:40" hidden="1" x14ac:dyDescent="0.2">
      <c r="A257" s="306" t="s">
        <v>147</v>
      </c>
      <c r="B257" s="39">
        <f t="shared" si="77"/>
        <v>217</v>
      </c>
      <c r="C257" s="52">
        <f>Data_Inputs!E245</f>
        <v>34304</v>
      </c>
      <c r="D257" s="75" t="s">
        <v>9</v>
      </c>
      <c r="E257" s="52">
        <f>Data_Inputs!F245</f>
        <v>34334</v>
      </c>
      <c r="F257" s="54">
        <f>IF(Data_Inputs!G245="",0,Data_Inputs!G245)</f>
        <v>0</v>
      </c>
      <c r="G257" s="54">
        <f>IF(Data_Inputs!H245="",0,Data_Inputs!H245)</f>
        <v>0</v>
      </c>
      <c r="H257" s="54">
        <f t="shared" si="78"/>
        <v>0</v>
      </c>
      <c r="I257" s="67">
        <f t="shared" si="79"/>
        <v>0</v>
      </c>
      <c r="J257" s="65"/>
      <c r="K257" s="67">
        <f t="shared" si="80"/>
        <v>0</v>
      </c>
      <c r="L257" s="67">
        <f t="shared" si="81"/>
        <v>0</v>
      </c>
      <c r="M257" s="148">
        <f t="shared" si="91"/>
        <v>0</v>
      </c>
      <c r="N257" s="11">
        <f t="shared" si="92"/>
        <v>0</v>
      </c>
      <c r="O257" s="11">
        <f t="shared" si="93"/>
        <v>0</v>
      </c>
      <c r="P257" s="11">
        <f t="shared" si="82"/>
        <v>0</v>
      </c>
      <c r="Q257" s="11">
        <f t="shared" si="83"/>
        <v>0</v>
      </c>
      <c r="R257" s="140">
        <f t="shared" si="94"/>
        <v>1.4399999999999999E-5</v>
      </c>
      <c r="S257" s="67">
        <f t="shared" si="84"/>
        <v>1.4399999999999999E-5</v>
      </c>
      <c r="T257" s="67">
        <f t="shared" si="85"/>
        <v>1.4399999999999999E-5</v>
      </c>
      <c r="U257" s="91">
        <f t="shared" si="97"/>
        <v>217</v>
      </c>
      <c r="V257" s="54">
        <f t="shared" si="86"/>
        <v>0</v>
      </c>
      <c r="W257" s="54">
        <f t="shared" si="87"/>
        <v>0</v>
      </c>
      <c r="X257" s="41">
        <f t="shared" si="95"/>
        <v>1.4399999999999999E-5</v>
      </c>
      <c r="Y257" s="40">
        <f>MAX($R$41:R245,R281:R652)</f>
        <v>3.6000000000000001E-5</v>
      </c>
      <c r="Z257" s="66">
        <f t="shared" si="90"/>
        <v>5.0399999999999999E-5</v>
      </c>
      <c r="AA257" s="35">
        <v>217</v>
      </c>
      <c r="AB257" s="41">
        <f t="shared" si="88"/>
        <v>0</v>
      </c>
      <c r="AC257" s="41">
        <f t="shared" si="89"/>
        <v>0</v>
      </c>
      <c r="AD257" s="41">
        <f t="shared" si="96"/>
        <v>1.4399999999999999E-5</v>
      </c>
      <c r="AE257" s="35">
        <v>217</v>
      </c>
      <c r="AF257" s="105" t="s">
        <v>51</v>
      </c>
      <c r="AG257" s="1"/>
      <c r="AH257" s="1"/>
      <c r="AI257" s="1"/>
      <c r="AJ257" s="1"/>
      <c r="AK257" s="1"/>
      <c r="AL257" s="1"/>
      <c r="AM257" s="1"/>
      <c r="AN257" s="1" t="s">
        <v>51</v>
      </c>
    </row>
    <row r="258" spans="1:40" hidden="1" x14ac:dyDescent="0.2">
      <c r="A258" s="306" t="s">
        <v>147</v>
      </c>
      <c r="B258" s="39">
        <f t="shared" si="77"/>
        <v>218</v>
      </c>
      <c r="C258" s="52">
        <f>Data_Inputs!E246</f>
        <v>34274</v>
      </c>
      <c r="D258" s="75" t="s">
        <v>9</v>
      </c>
      <c r="E258" s="52">
        <f>Data_Inputs!F246</f>
        <v>34303</v>
      </c>
      <c r="F258" s="54">
        <f>IF(Data_Inputs!G246="",0,Data_Inputs!G246)</f>
        <v>0</v>
      </c>
      <c r="G258" s="54">
        <f>IF(Data_Inputs!H246="",0,Data_Inputs!H246)</f>
        <v>0</v>
      </c>
      <c r="H258" s="54">
        <f t="shared" si="78"/>
        <v>0</v>
      </c>
      <c r="I258" s="67">
        <f t="shared" si="79"/>
        <v>0</v>
      </c>
      <c r="J258" s="65"/>
      <c r="K258" s="67">
        <f t="shared" si="80"/>
        <v>0</v>
      </c>
      <c r="L258" s="67">
        <f t="shared" si="81"/>
        <v>0</v>
      </c>
      <c r="M258" s="148">
        <f t="shared" si="91"/>
        <v>0</v>
      </c>
      <c r="N258" s="11">
        <f t="shared" si="92"/>
        <v>0</v>
      </c>
      <c r="O258" s="11">
        <f t="shared" si="93"/>
        <v>0</v>
      </c>
      <c r="P258" s="11">
        <f t="shared" si="82"/>
        <v>0</v>
      </c>
      <c r="Q258" s="11">
        <f t="shared" si="83"/>
        <v>0</v>
      </c>
      <c r="R258" s="140">
        <f t="shared" si="94"/>
        <v>1.43E-5</v>
      </c>
      <c r="S258" s="67">
        <f t="shared" si="84"/>
        <v>1.43E-5</v>
      </c>
      <c r="T258" s="67">
        <f t="shared" si="85"/>
        <v>1.43E-5</v>
      </c>
      <c r="U258" s="91">
        <f t="shared" si="97"/>
        <v>218</v>
      </c>
      <c r="V258" s="54">
        <f t="shared" si="86"/>
        <v>0</v>
      </c>
      <c r="W258" s="54">
        <f t="shared" si="87"/>
        <v>0</v>
      </c>
      <c r="X258" s="41">
        <f t="shared" si="95"/>
        <v>1.43E-5</v>
      </c>
      <c r="Y258" s="40">
        <f>MAX($R$41:R246,R282:R653)</f>
        <v>3.6000000000000001E-5</v>
      </c>
      <c r="Z258" s="66">
        <f t="shared" si="90"/>
        <v>5.0300000000000003E-5</v>
      </c>
      <c r="AA258" s="35">
        <v>218</v>
      </c>
      <c r="AB258" s="41">
        <f t="shared" si="88"/>
        <v>0</v>
      </c>
      <c r="AC258" s="41">
        <f t="shared" si="89"/>
        <v>0</v>
      </c>
      <c r="AD258" s="41">
        <f t="shared" si="96"/>
        <v>1.43E-5</v>
      </c>
      <c r="AE258" s="35">
        <v>218</v>
      </c>
      <c r="AF258" s="105" t="s">
        <v>51</v>
      </c>
      <c r="AG258" s="1"/>
      <c r="AH258" s="1"/>
      <c r="AI258" s="1"/>
      <c r="AJ258" s="1"/>
      <c r="AK258" s="1"/>
      <c r="AL258" s="1"/>
      <c r="AM258" s="1"/>
      <c r="AN258" s="1" t="s">
        <v>51</v>
      </c>
    </row>
    <row r="259" spans="1:40" hidden="1" x14ac:dyDescent="0.2">
      <c r="A259" s="306" t="s">
        <v>147</v>
      </c>
      <c r="B259" s="39">
        <f t="shared" si="77"/>
        <v>219</v>
      </c>
      <c r="C259" s="52">
        <f>Data_Inputs!E247</f>
        <v>34243</v>
      </c>
      <c r="D259" s="75" t="s">
        <v>9</v>
      </c>
      <c r="E259" s="52">
        <f>Data_Inputs!F247</f>
        <v>34273</v>
      </c>
      <c r="F259" s="54">
        <f>IF(Data_Inputs!G247="",0,Data_Inputs!G247)</f>
        <v>0</v>
      </c>
      <c r="G259" s="54">
        <f>IF(Data_Inputs!H247="",0,Data_Inputs!H247)</f>
        <v>0</v>
      </c>
      <c r="H259" s="54">
        <f t="shared" si="78"/>
        <v>0</v>
      </c>
      <c r="I259" s="67">
        <f t="shared" si="79"/>
        <v>0</v>
      </c>
      <c r="J259" s="65"/>
      <c r="K259" s="67">
        <f t="shared" si="80"/>
        <v>0</v>
      </c>
      <c r="L259" s="67">
        <f t="shared" si="81"/>
        <v>0</v>
      </c>
      <c r="M259" s="148">
        <f t="shared" si="91"/>
        <v>0</v>
      </c>
      <c r="N259" s="11">
        <f t="shared" si="92"/>
        <v>0</v>
      </c>
      <c r="O259" s="11">
        <f t="shared" si="93"/>
        <v>0</v>
      </c>
      <c r="P259" s="11">
        <f t="shared" si="82"/>
        <v>0</v>
      </c>
      <c r="Q259" s="11">
        <f t="shared" si="83"/>
        <v>0</v>
      </c>
      <c r="R259" s="140">
        <f t="shared" si="94"/>
        <v>1.42E-5</v>
      </c>
      <c r="S259" s="67">
        <f t="shared" si="84"/>
        <v>1.42E-5</v>
      </c>
      <c r="T259" s="67">
        <f t="shared" si="85"/>
        <v>1.42E-5</v>
      </c>
      <c r="U259" s="91">
        <f t="shared" si="97"/>
        <v>219</v>
      </c>
      <c r="V259" s="54">
        <f t="shared" si="86"/>
        <v>0</v>
      </c>
      <c r="W259" s="54">
        <f t="shared" si="87"/>
        <v>0</v>
      </c>
      <c r="X259" s="41">
        <f t="shared" si="95"/>
        <v>1.42E-5</v>
      </c>
      <c r="Y259" s="40">
        <f>MAX($R$41:R247,R283:R654)</f>
        <v>3.6000000000000001E-5</v>
      </c>
      <c r="Z259" s="66">
        <f t="shared" si="90"/>
        <v>5.02E-5</v>
      </c>
      <c r="AA259" s="35">
        <v>219</v>
      </c>
      <c r="AB259" s="41">
        <f t="shared" si="88"/>
        <v>0</v>
      </c>
      <c r="AC259" s="41">
        <f t="shared" si="89"/>
        <v>0</v>
      </c>
      <c r="AD259" s="41">
        <f t="shared" si="96"/>
        <v>1.42E-5</v>
      </c>
      <c r="AE259" s="35">
        <v>219</v>
      </c>
      <c r="AF259" s="105" t="s">
        <v>51</v>
      </c>
      <c r="AG259" s="1"/>
      <c r="AH259" s="1"/>
      <c r="AI259" s="1"/>
      <c r="AJ259" s="1"/>
      <c r="AK259" s="1"/>
      <c r="AL259" s="1"/>
      <c r="AM259" s="1"/>
      <c r="AN259" s="1" t="s">
        <v>51</v>
      </c>
    </row>
    <row r="260" spans="1:40" hidden="1" x14ac:dyDescent="0.2">
      <c r="A260" s="306" t="s">
        <v>147</v>
      </c>
      <c r="B260" s="39">
        <f t="shared" si="77"/>
        <v>220</v>
      </c>
      <c r="C260" s="52">
        <f>Data_Inputs!E248</f>
        <v>34213</v>
      </c>
      <c r="D260" s="75" t="s">
        <v>9</v>
      </c>
      <c r="E260" s="52">
        <f>Data_Inputs!F248</f>
        <v>34242</v>
      </c>
      <c r="F260" s="54">
        <f>IF(Data_Inputs!G248="",0,Data_Inputs!G248)</f>
        <v>0</v>
      </c>
      <c r="G260" s="54">
        <f>IF(Data_Inputs!H248="",0,Data_Inputs!H248)</f>
        <v>0</v>
      </c>
      <c r="H260" s="54">
        <f t="shared" si="78"/>
        <v>0</v>
      </c>
      <c r="I260" s="67">
        <f t="shared" si="79"/>
        <v>0</v>
      </c>
      <c r="J260" s="65"/>
      <c r="K260" s="67">
        <f t="shared" si="80"/>
        <v>0</v>
      </c>
      <c r="L260" s="67">
        <f t="shared" si="81"/>
        <v>0</v>
      </c>
      <c r="M260" s="148">
        <f t="shared" si="91"/>
        <v>0</v>
      </c>
      <c r="N260" s="11">
        <f t="shared" si="92"/>
        <v>0</v>
      </c>
      <c r="O260" s="11">
        <f t="shared" si="93"/>
        <v>0</v>
      </c>
      <c r="P260" s="11">
        <f t="shared" si="82"/>
        <v>0</v>
      </c>
      <c r="Q260" s="11">
        <f t="shared" si="83"/>
        <v>0</v>
      </c>
      <c r="R260" s="140">
        <f t="shared" si="94"/>
        <v>1.4100000000000001E-5</v>
      </c>
      <c r="S260" s="67">
        <f t="shared" si="84"/>
        <v>1.4100000000000001E-5</v>
      </c>
      <c r="T260" s="67">
        <f t="shared" si="85"/>
        <v>1.4100000000000001E-5</v>
      </c>
      <c r="U260" s="91">
        <f t="shared" si="97"/>
        <v>220</v>
      </c>
      <c r="V260" s="54">
        <f t="shared" si="86"/>
        <v>0</v>
      </c>
      <c r="W260" s="54">
        <f t="shared" si="87"/>
        <v>0</v>
      </c>
      <c r="X260" s="41">
        <f t="shared" si="95"/>
        <v>1.4100000000000001E-5</v>
      </c>
      <c r="Y260" s="40">
        <f>MAX($R$41:R248,R284:R655)</f>
        <v>3.6000000000000001E-5</v>
      </c>
      <c r="Z260" s="66">
        <f t="shared" si="90"/>
        <v>5.0099999999999998E-5</v>
      </c>
      <c r="AA260" s="35">
        <v>220</v>
      </c>
      <c r="AB260" s="41">
        <f t="shared" si="88"/>
        <v>0</v>
      </c>
      <c r="AC260" s="41">
        <f t="shared" si="89"/>
        <v>0</v>
      </c>
      <c r="AD260" s="41">
        <f t="shared" si="96"/>
        <v>1.4100000000000001E-5</v>
      </c>
      <c r="AE260" s="35">
        <v>220</v>
      </c>
      <c r="AF260" s="105" t="s">
        <v>51</v>
      </c>
      <c r="AG260" s="1"/>
      <c r="AH260" s="1"/>
      <c r="AI260" s="1"/>
      <c r="AJ260" s="1"/>
      <c r="AK260" s="1"/>
      <c r="AL260" s="1"/>
      <c r="AM260" s="1"/>
      <c r="AN260" s="1" t="s">
        <v>51</v>
      </c>
    </row>
    <row r="261" spans="1:40" hidden="1" x14ac:dyDescent="0.2">
      <c r="A261" s="306" t="s">
        <v>147</v>
      </c>
      <c r="B261" s="39">
        <f t="shared" si="77"/>
        <v>221</v>
      </c>
      <c r="C261" s="52">
        <f>Data_Inputs!E249</f>
        <v>34182</v>
      </c>
      <c r="D261" s="75" t="s">
        <v>9</v>
      </c>
      <c r="E261" s="52">
        <f>Data_Inputs!F249</f>
        <v>34212</v>
      </c>
      <c r="F261" s="54">
        <f>IF(Data_Inputs!G249="",0,Data_Inputs!G249)</f>
        <v>0</v>
      </c>
      <c r="G261" s="54">
        <f>IF(Data_Inputs!H249="",0,Data_Inputs!H249)</f>
        <v>0</v>
      </c>
      <c r="H261" s="54">
        <f t="shared" si="78"/>
        <v>0</v>
      </c>
      <c r="I261" s="67">
        <f t="shared" si="79"/>
        <v>0</v>
      </c>
      <c r="J261" s="65"/>
      <c r="K261" s="67">
        <f t="shared" si="80"/>
        <v>0</v>
      </c>
      <c r="L261" s="67">
        <f t="shared" si="81"/>
        <v>0</v>
      </c>
      <c r="M261" s="148">
        <f t="shared" si="91"/>
        <v>0</v>
      </c>
      <c r="N261" s="11">
        <f t="shared" si="92"/>
        <v>0</v>
      </c>
      <c r="O261" s="11">
        <f t="shared" si="93"/>
        <v>0</v>
      </c>
      <c r="P261" s="11">
        <f t="shared" si="82"/>
        <v>0</v>
      </c>
      <c r="Q261" s="11">
        <f t="shared" si="83"/>
        <v>0</v>
      </c>
      <c r="R261" s="140">
        <f t="shared" si="94"/>
        <v>1.4E-5</v>
      </c>
      <c r="S261" s="67">
        <f t="shared" si="84"/>
        <v>1.4E-5</v>
      </c>
      <c r="T261" s="67">
        <f t="shared" si="85"/>
        <v>1.4E-5</v>
      </c>
      <c r="U261" s="91">
        <f t="shared" si="97"/>
        <v>221</v>
      </c>
      <c r="V261" s="54">
        <f t="shared" si="86"/>
        <v>0</v>
      </c>
      <c r="W261" s="54">
        <f t="shared" si="87"/>
        <v>0</v>
      </c>
      <c r="X261" s="41">
        <f t="shared" si="95"/>
        <v>1.4E-5</v>
      </c>
      <c r="Y261" s="40">
        <f>MAX($R$41:R249,R285:R656)</f>
        <v>3.6000000000000001E-5</v>
      </c>
      <c r="Z261" s="66">
        <f t="shared" si="90"/>
        <v>5.0000000000000002E-5</v>
      </c>
      <c r="AA261" s="35">
        <v>221</v>
      </c>
      <c r="AB261" s="41">
        <f t="shared" si="88"/>
        <v>0</v>
      </c>
      <c r="AC261" s="41">
        <f t="shared" si="89"/>
        <v>0</v>
      </c>
      <c r="AD261" s="41">
        <f t="shared" si="96"/>
        <v>1.4E-5</v>
      </c>
      <c r="AE261" s="35">
        <v>221</v>
      </c>
      <c r="AF261" s="105" t="s">
        <v>51</v>
      </c>
      <c r="AG261" s="1"/>
      <c r="AH261" s="1"/>
      <c r="AI261" s="1"/>
      <c r="AJ261" s="1"/>
      <c r="AK261" s="1"/>
      <c r="AL261" s="1"/>
      <c r="AM261" s="1"/>
      <c r="AN261" s="1" t="s">
        <v>51</v>
      </c>
    </row>
    <row r="262" spans="1:40" hidden="1" x14ac:dyDescent="0.2">
      <c r="A262" s="306" t="s">
        <v>147</v>
      </c>
      <c r="B262" s="39">
        <f t="shared" si="77"/>
        <v>222</v>
      </c>
      <c r="C262" s="52">
        <f>Data_Inputs!E250</f>
        <v>34151</v>
      </c>
      <c r="D262" s="75" t="s">
        <v>9</v>
      </c>
      <c r="E262" s="52">
        <f>Data_Inputs!F250</f>
        <v>34181</v>
      </c>
      <c r="F262" s="54">
        <f>IF(Data_Inputs!G250="",0,Data_Inputs!G250)</f>
        <v>0</v>
      </c>
      <c r="G262" s="54">
        <f>IF(Data_Inputs!H250="",0,Data_Inputs!H250)</f>
        <v>0</v>
      </c>
      <c r="H262" s="54">
        <f t="shared" si="78"/>
        <v>0</v>
      </c>
      <c r="I262" s="67">
        <f t="shared" si="79"/>
        <v>0</v>
      </c>
      <c r="J262" s="65"/>
      <c r="K262" s="67">
        <f t="shared" si="80"/>
        <v>0</v>
      </c>
      <c r="L262" s="67">
        <f t="shared" si="81"/>
        <v>0</v>
      </c>
      <c r="M262" s="148">
        <f t="shared" si="91"/>
        <v>0</v>
      </c>
      <c r="N262" s="11">
        <f t="shared" si="92"/>
        <v>0</v>
      </c>
      <c r="O262" s="11">
        <f t="shared" si="93"/>
        <v>0</v>
      </c>
      <c r="P262" s="11">
        <f t="shared" si="82"/>
        <v>0</v>
      </c>
      <c r="Q262" s="11">
        <f t="shared" si="83"/>
        <v>0</v>
      </c>
      <c r="R262" s="140">
        <f t="shared" si="94"/>
        <v>1.3900000000000001E-5</v>
      </c>
      <c r="S262" s="67">
        <f t="shared" si="84"/>
        <v>1.3900000000000001E-5</v>
      </c>
      <c r="T262" s="67">
        <f t="shared" si="85"/>
        <v>1.3900000000000001E-5</v>
      </c>
      <c r="U262" s="91">
        <f t="shared" si="97"/>
        <v>222</v>
      </c>
      <c r="V262" s="54">
        <f t="shared" si="86"/>
        <v>0</v>
      </c>
      <c r="W262" s="54">
        <f t="shared" si="87"/>
        <v>0</v>
      </c>
      <c r="X262" s="41">
        <f t="shared" si="95"/>
        <v>1.3900000000000001E-5</v>
      </c>
      <c r="Y262" s="40">
        <f>MAX($R$41:R250,R286:R657)</f>
        <v>3.6000000000000001E-5</v>
      </c>
      <c r="Z262" s="66">
        <f t="shared" si="90"/>
        <v>4.99E-5</v>
      </c>
      <c r="AA262" s="35">
        <v>222</v>
      </c>
      <c r="AB262" s="41">
        <f t="shared" si="88"/>
        <v>0</v>
      </c>
      <c r="AC262" s="41">
        <f t="shared" si="89"/>
        <v>0</v>
      </c>
      <c r="AD262" s="41">
        <f t="shared" si="96"/>
        <v>1.3900000000000001E-5</v>
      </c>
      <c r="AE262" s="35">
        <v>222</v>
      </c>
      <c r="AF262" s="105" t="s">
        <v>51</v>
      </c>
      <c r="AG262" s="1"/>
      <c r="AH262" s="1"/>
      <c r="AI262" s="1"/>
      <c r="AJ262" s="1"/>
      <c r="AK262" s="1"/>
      <c r="AL262" s="1"/>
      <c r="AM262" s="1"/>
      <c r="AN262" s="1" t="s">
        <v>51</v>
      </c>
    </row>
    <row r="263" spans="1:40" hidden="1" x14ac:dyDescent="0.2">
      <c r="A263" s="306" t="s">
        <v>147</v>
      </c>
      <c r="B263" s="39">
        <f t="shared" si="77"/>
        <v>223</v>
      </c>
      <c r="C263" s="52">
        <f>Data_Inputs!E251</f>
        <v>34121</v>
      </c>
      <c r="D263" s="75" t="s">
        <v>9</v>
      </c>
      <c r="E263" s="52">
        <f>Data_Inputs!F251</f>
        <v>34150</v>
      </c>
      <c r="F263" s="54">
        <f>IF(Data_Inputs!G251="",0,Data_Inputs!G251)</f>
        <v>0</v>
      </c>
      <c r="G263" s="54">
        <f>IF(Data_Inputs!H251="",0,Data_Inputs!H251)</f>
        <v>0</v>
      </c>
      <c r="H263" s="54">
        <f t="shared" si="78"/>
        <v>0</v>
      </c>
      <c r="I263" s="67">
        <f t="shared" si="79"/>
        <v>0</v>
      </c>
      <c r="J263" s="65"/>
      <c r="K263" s="67">
        <f t="shared" si="80"/>
        <v>0</v>
      </c>
      <c r="L263" s="67">
        <f t="shared" si="81"/>
        <v>0</v>
      </c>
      <c r="M263" s="148">
        <f t="shared" si="91"/>
        <v>0</v>
      </c>
      <c r="N263" s="11">
        <f t="shared" si="92"/>
        <v>0</v>
      </c>
      <c r="O263" s="11">
        <f t="shared" si="93"/>
        <v>0</v>
      </c>
      <c r="P263" s="11">
        <f t="shared" si="82"/>
        <v>0</v>
      </c>
      <c r="Q263" s="11">
        <f t="shared" si="83"/>
        <v>0</v>
      </c>
      <c r="R263" s="140">
        <f t="shared" si="94"/>
        <v>1.38E-5</v>
      </c>
      <c r="S263" s="67">
        <f t="shared" si="84"/>
        <v>1.38E-5</v>
      </c>
      <c r="T263" s="67">
        <f t="shared" si="85"/>
        <v>1.38E-5</v>
      </c>
      <c r="U263" s="91">
        <f t="shared" si="97"/>
        <v>223</v>
      </c>
      <c r="V263" s="54">
        <f t="shared" si="86"/>
        <v>0</v>
      </c>
      <c r="W263" s="54">
        <f t="shared" si="87"/>
        <v>0</v>
      </c>
      <c r="X263" s="41">
        <f t="shared" si="95"/>
        <v>1.38E-5</v>
      </c>
      <c r="Y263" s="40">
        <f>MAX($R$41:R251,R287:R658)</f>
        <v>3.6000000000000001E-5</v>
      </c>
      <c r="Z263" s="66">
        <f t="shared" si="90"/>
        <v>4.9800000000000004E-5</v>
      </c>
      <c r="AA263" s="35">
        <v>223</v>
      </c>
      <c r="AB263" s="41">
        <f t="shared" si="88"/>
        <v>0</v>
      </c>
      <c r="AC263" s="41">
        <f t="shared" si="89"/>
        <v>0</v>
      </c>
      <c r="AD263" s="41">
        <f t="shared" si="96"/>
        <v>1.38E-5</v>
      </c>
      <c r="AE263" s="35">
        <v>223</v>
      </c>
      <c r="AF263" s="105" t="s">
        <v>51</v>
      </c>
      <c r="AG263" s="1"/>
      <c r="AH263" s="1"/>
      <c r="AI263" s="1"/>
      <c r="AJ263" s="1"/>
      <c r="AK263" s="1"/>
      <c r="AL263" s="1"/>
      <c r="AM263" s="1"/>
      <c r="AN263" s="1" t="s">
        <v>51</v>
      </c>
    </row>
    <row r="264" spans="1:40" hidden="1" x14ac:dyDescent="0.2">
      <c r="A264" s="306" t="s">
        <v>147</v>
      </c>
      <c r="B264" s="39">
        <f t="shared" si="77"/>
        <v>224</v>
      </c>
      <c r="C264" s="52">
        <f>Data_Inputs!E252</f>
        <v>34090</v>
      </c>
      <c r="D264" s="75" t="s">
        <v>9</v>
      </c>
      <c r="E264" s="52">
        <f>Data_Inputs!F252</f>
        <v>34120</v>
      </c>
      <c r="F264" s="54">
        <f>IF(Data_Inputs!G252="",0,Data_Inputs!G252)</f>
        <v>0</v>
      </c>
      <c r="G264" s="54">
        <f>IF(Data_Inputs!H252="",0,Data_Inputs!H252)</f>
        <v>0</v>
      </c>
      <c r="H264" s="54">
        <f t="shared" si="78"/>
        <v>0</v>
      </c>
      <c r="I264" s="67">
        <f t="shared" si="79"/>
        <v>0</v>
      </c>
      <c r="J264" s="65"/>
      <c r="K264" s="67">
        <f t="shared" si="80"/>
        <v>0</v>
      </c>
      <c r="L264" s="67">
        <f t="shared" si="81"/>
        <v>0</v>
      </c>
      <c r="M264" s="148">
        <f t="shared" si="91"/>
        <v>0</v>
      </c>
      <c r="N264" s="11">
        <f t="shared" si="92"/>
        <v>0</v>
      </c>
      <c r="O264" s="11">
        <f t="shared" si="93"/>
        <v>0</v>
      </c>
      <c r="P264" s="11">
        <f t="shared" si="82"/>
        <v>0</v>
      </c>
      <c r="Q264" s="11">
        <f t="shared" si="83"/>
        <v>0</v>
      </c>
      <c r="R264" s="140">
        <f t="shared" si="94"/>
        <v>1.3699999999999999E-5</v>
      </c>
      <c r="S264" s="67">
        <f t="shared" si="84"/>
        <v>1.3699999999999999E-5</v>
      </c>
      <c r="T264" s="67">
        <f t="shared" si="85"/>
        <v>1.3699999999999999E-5</v>
      </c>
      <c r="U264" s="91">
        <f t="shared" si="97"/>
        <v>224</v>
      </c>
      <c r="V264" s="54">
        <f t="shared" si="86"/>
        <v>0</v>
      </c>
      <c r="W264" s="54">
        <f t="shared" si="87"/>
        <v>0</v>
      </c>
      <c r="X264" s="41">
        <f t="shared" si="95"/>
        <v>1.3699999999999999E-5</v>
      </c>
      <c r="Y264" s="40">
        <f>MAX($R$41:R252,R288:R659)</f>
        <v>3.6000000000000001E-5</v>
      </c>
      <c r="Z264" s="66">
        <f t="shared" si="90"/>
        <v>4.9700000000000002E-5</v>
      </c>
      <c r="AA264" s="35">
        <v>224</v>
      </c>
      <c r="AB264" s="41">
        <f t="shared" si="88"/>
        <v>0</v>
      </c>
      <c r="AC264" s="41">
        <f t="shared" si="89"/>
        <v>0</v>
      </c>
      <c r="AD264" s="41">
        <f t="shared" si="96"/>
        <v>1.3699999999999999E-5</v>
      </c>
      <c r="AE264" s="35">
        <v>224</v>
      </c>
      <c r="AF264" s="105" t="s">
        <v>51</v>
      </c>
      <c r="AG264" s="1"/>
      <c r="AH264" s="1"/>
      <c r="AI264" s="1"/>
      <c r="AJ264" s="1"/>
      <c r="AK264" s="1"/>
      <c r="AL264" s="1"/>
      <c r="AM264" s="1"/>
      <c r="AN264" s="1" t="s">
        <v>51</v>
      </c>
    </row>
    <row r="265" spans="1:40" hidden="1" x14ac:dyDescent="0.2">
      <c r="A265" s="306" t="s">
        <v>147</v>
      </c>
      <c r="B265" s="39">
        <f t="shared" si="77"/>
        <v>225</v>
      </c>
      <c r="C265" s="52">
        <f>Data_Inputs!E253</f>
        <v>34060</v>
      </c>
      <c r="D265" s="75" t="s">
        <v>9</v>
      </c>
      <c r="E265" s="52">
        <f>Data_Inputs!F253</f>
        <v>34089</v>
      </c>
      <c r="F265" s="54">
        <f>IF(Data_Inputs!G253="",0,Data_Inputs!G253)</f>
        <v>0</v>
      </c>
      <c r="G265" s="54">
        <f>IF(Data_Inputs!H253="",0,Data_Inputs!H253)</f>
        <v>0</v>
      </c>
      <c r="H265" s="54">
        <f t="shared" si="78"/>
        <v>0</v>
      </c>
      <c r="I265" s="67">
        <f t="shared" si="79"/>
        <v>0</v>
      </c>
      <c r="J265" s="65"/>
      <c r="K265" s="67">
        <f t="shared" si="80"/>
        <v>0</v>
      </c>
      <c r="L265" s="67">
        <f t="shared" si="81"/>
        <v>0</v>
      </c>
      <c r="M265" s="148">
        <f t="shared" si="91"/>
        <v>0</v>
      </c>
      <c r="N265" s="11">
        <f t="shared" si="92"/>
        <v>0</v>
      </c>
      <c r="O265" s="11">
        <f t="shared" si="93"/>
        <v>0</v>
      </c>
      <c r="P265" s="11">
        <f t="shared" si="82"/>
        <v>0</v>
      </c>
      <c r="Q265" s="11">
        <f t="shared" si="83"/>
        <v>0</v>
      </c>
      <c r="R265" s="140">
        <f t="shared" si="94"/>
        <v>1.36E-5</v>
      </c>
      <c r="S265" s="67">
        <f t="shared" si="84"/>
        <v>1.36E-5</v>
      </c>
      <c r="T265" s="67">
        <f t="shared" si="85"/>
        <v>1.36E-5</v>
      </c>
      <c r="U265" s="91">
        <f t="shared" si="97"/>
        <v>225</v>
      </c>
      <c r="V265" s="54">
        <f t="shared" si="86"/>
        <v>0</v>
      </c>
      <c r="W265" s="54">
        <f t="shared" si="87"/>
        <v>0</v>
      </c>
      <c r="X265" s="41">
        <f t="shared" si="95"/>
        <v>1.36E-5</v>
      </c>
      <c r="Y265" s="40">
        <f>MAX($R$41:R253,R289:R660)</f>
        <v>3.6000000000000001E-5</v>
      </c>
      <c r="Z265" s="66">
        <f t="shared" si="90"/>
        <v>4.9599999999999999E-5</v>
      </c>
      <c r="AA265" s="35">
        <v>225</v>
      </c>
      <c r="AB265" s="41">
        <f t="shared" si="88"/>
        <v>0</v>
      </c>
      <c r="AC265" s="41">
        <f t="shared" si="89"/>
        <v>0</v>
      </c>
      <c r="AD265" s="41">
        <f t="shared" si="96"/>
        <v>1.36E-5</v>
      </c>
      <c r="AE265" s="35">
        <v>225</v>
      </c>
      <c r="AF265" s="105" t="s">
        <v>51</v>
      </c>
      <c r="AG265" s="1"/>
      <c r="AH265" s="1"/>
      <c r="AI265" s="1"/>
      <c r="AJ265" s="1"/>
      <c r="AK265" s="1"/>
      <c r="AL265" s="1"/>
      <c r="AM265" s="1"/>
      <c r="AN265" s="1" t="s">
        <v>51</v>
      </c>
    </row>
    <row r="266" spans="1:40" hidden="1" x14ac:dyDescent="0.2">
      <c r="A266" s="306" t="s">
        <v>147</v>
      </c>
      <c r="B266" s="39">
        <f t="shared" si="77"/>
        <v>226</v>
      </c>
      <c r="C266" s="52">
        <f>Data_Inputs!E254</f>
        <v>34029</v>
      </c>
      <c r="D266" s="75" t="s">
        <v>9</v>
      </c>
      <c r="E266" s="52">
        <f>Data_Inputs!F254</f>
        <v>34059</v>
      </c>
      <c r="F266" s="54">
        <f>IF(Data_Inputs!G254="",0,Data_Inputs!G254)</f>
        <v>0</v>
      </c>
      <c r="G266" s="54">
        <f>IF(Data_Inputs!H254="",0,Data_Inputs!H254)</f>
        <v>0</v>
      </c>
      <c r="H266" s="54">
        <f t="shared" si="78"/>
        <v>0</v>
      </c>
      <c r="I266" s="67">
        <f t="shared" si="79"/>
        <v>0</v>
      </c>
      <c r="J266" s="65"/>
      <c r="K266" s="67">
        <f t="shared" si="80"/>
        <v>0</v>
      </c>
      <c r="L266" s="67">
        <f t="shared" si="81"/>
        <v>0</v>
      </c>
      <c r="M266" s="148">
        <f t="shared" si="91"/>
        <v>0</v>
      </c>
      <c r="N266" s="11">
        <f t="shared" si="92"/>
        <v>0</v>
      </c>
      <c r="O266" s="11">
        <f t="shared" si="93"/>
        <v>0</v>
      </c>
      <c r="P266" s="11">
        <f t="shared" si="82"/>
        <v>0</v>
      </c>
      <c r="Q266" s="11">
        <f t="shared" si="83"/>
        <v>0</v>
      </c>
      <c r="R266" s="140">
        <f t="shared" si="94"/>
        <v>1.3499999999999999E-5</v>
      </c>
      <c r="S266" s="67">
        <f t="shared" si="84"/>
        <v>1.3499999999999999E-5</v>
      </c>
      <c r="T266" s="67">
        <f t="shared" si="85"/>
        <v>1.3499999999999999E-5</v>
      </c>
      <c r="U266" s="91">
        <f t="shared" si="97"/>
        <v>226</v>
      </c>
      <c r="V266" s="54">
        <f t="shared" si="86"/>
        <v>0</v>
      </c>
      <c r="W266" s="54">
        <f t="shared" si="87"/>
        <v>0</v>
      </c>
      <c r="X266" s="41">
        <f t="shared" si="95"/>
        <v>1.3499999999999999E-5</v>
      </c>
      <c r="Y266" s="40">
        <f>MAX($R$41:R254,R290:R661)</f>
        <v>3.6000000000000001E-5</v>
      </c>
      <c r="Z266" s="66">
        <f t="shared" si="90"/>
        <v>4.9499999999999997E-5</v>
      </c>
      <c r="AA266" s="35">
        <v>226</v>
      </c>
      <c r="AB266" s="41">
        <f t="shared" si="88"/>
        <v>0</v>
      </c>
      <c r="AC266" s="41">
        <f t="shared" si="89"/>
        <v>0</v>
      </c>
      <c r="AD266" s="41">
        <f t="shared" si="96"/>
        <v>1.3499999999999999E-5</v>
      </c>
      <c r="AE266" s="35">
        <v>226</v>
      </c>
      <c r="AF266" s="105" t="s">
        <v>51</v>
      </c>
      <c r="AG266" s="1"/>
      <c r="AH266" s="1"/>
      <c r="AI266" s="1"/>
      <c r="AJ266" s="1"/>
      <c r="AK266" s="1"/>
      <c r="AL266" s="1"/>
      <c r="AM266" s="1"/>
      <c r="AN266" s="1" t="s">
        <v>51</v>
      </c>
    </row>
    <row r="267" spans="1:40" hidden="1" x14ac:dyDescent="0.2">
      <c r="A267" s="306" t="s">
        <v>147</v>
      </c>
      <c r="B267" s="39">
        <f t="shared" si="77"/>
        <v>227</v>
      </c>
      <c r="C267" s="52">
        <f>Data_Inputs!E255</f>
        <v>34001</v>
      </c>
      <c r="D267" s="75" t="s">
        <v>9</v>
      </c>
      <c r="E267" s="52">
        <f>Data_Inputs!F255</f>
        <v>34028</v>
      </c>
      <c r="F267" s="54">
        <f>IF(Data_Inputs!G255="",0,Data_Inputs!G255)</f>
        <v>0</v>
      </c>
      <c r="G267" s="54">
        <f>IF(Data_Inputs!H255="",0,Data_Inputs!H255)</f>
        <v>0</v>
      </c>
      <c r="H267" s="54">
        <f t="shared" si="78"/>
        <v>0</v>
      </c>
      <c r="I267" s="67">
        <f t="shared" si="79"/>
        <v>0</v>
      </c>
      <c r="J267" s="65"/>
      <c r="K267" s="67">
        <f t="shared" si="80"/>
        <v>0</v>
      </c>
      <c r="L267" s="67">
        <f t="shared" si="81"/>
        <v>0</v>
      </c>
      <c r="M267" s="148">
        <f t="shared" si="91"/>
        <v>0</v>
      </c>
      <c r="N267" s="11">
        <f t="shared" si="92"/>
        <v>0</v>
      </c>
      <c r="O267" s="11">
        <f t="shared" si="93"/>
        <v>0</v>
      </c>
      <c r="P267" s="11">
        <f t="shared" si="82"/>
        <v>0</v>
      </c>
      <c r="Q267" s="11">
        <f t="shared" si="83"/>
        <v>0</v>
      </c>
      <c r="R267" s="140">
        <f t="shared" si="94"/>
        <v>1.34E-5</v>
      </c>
      <c r="S267" s="67">
        <f t="shared" si="84"/>
        <v>1.34E-5</v>
      </c>
      <c r="T267" s="67">
        <f t="shared" si="85"/>
        <v>1.34E-5</v>
      </c>
      <c r="U267" s="91">
        <f t="shared" si="97"/>
        <v>227</v>
      </c>
      <c r="V267" s="54">
        <f t="shared" si="86"/>
        <v>0</v>
      </c>
      <c r="W267" s="54">
        <f t="shared" si="87"/>
        <v>0</v>
      </c>
      <c r="X267" s="41">
        <f t="shared" si="95"/>
        <v>1.34E-5</v>
      </c>
      <c r="Y267" s="40">
        <f>MAX($R$41:R255,R291:R662)</f>
        <v>3.6000000000000001E-5</v>
      </c>
      <c r="Z267" s="66">
        <f t="shared" si="90"/>
        <v>4.9400000000000001E-5</v>
      </c>
      <c r="AA267" s="35">
        <v>227</v>
      </c>
      <c r="AB267" s="41">
        <f t="shared" si="88"/>
        <v>0</v>
      </c>
      <c r="AC267" s="41">
        <f t="shared" si="89"/>
        <v>0</v>
      </c>
      <c r="AD267" s="41">
        <f t="shared" si="96"/>
        <v>1.34E-5</v>
      </c>
      <c r="AE267" s="35">
        <v>227</v>
      </c>
      <c r="AF267" s="105" t="s">
        <v>51</v>
      </c>
      <c r="AG267" s="1"/>
      <c r="AH267" s="1"/>
      <c r="AI267" s="1"/>
      <c r="AJ267" s="1"/>
      <c r="AK267" s="1"/>
      <c r="AL267" s="1"/>
      <c r="AM267" s="1"/>
      <c r="AN267" s="1" t="s">
        <v>51</v>
      </c>
    </row>
    <row r="268" spans="1:40" hidden="1" x14ac:dyDescent="0.2">
      <c r="A268" s="306" t="s">
        <v>147</v>
      </c>
      <c r="B268" s="39">
        <f t="shared" si="77"/>
        <v>228</v>
      </c>
      <c r="C268" s="52">
        <f>Data_Inputs!E256</f>
        <v>33970</v>
      </c>
      <c r="D268" s="75" t="s">
        <v>9</v>
      </c>
      <c r="E268" s="52">
        <f>Data_Inputs!F256</f>
        <v>34000</v>
      </c>
      <c r="F268" s="54">
        <f>IF(Data_Inputs!G256="",0,Data_Inputs!G256)</f>
        <v>0</v>
      </c>
      <c r="G268" s="54">
        <f>IF(Data_Inputs!H256="",0,Data_Inputs!H256)</f>
        <v>0</v>
      </c>
      <c r="H268" s="54">
        <f t="shared" si="78"/>
        <v>0</v>
      </c>
      <c r="I268" s="67">
        <f t="shared" si="79"/>
        <v>0</v>
      </c>
      <c r="J268" s="65"/>
      <c r="K268" s="67">
        <f t="shared" si="80"/>
        <v>0</v>
      </c>
      <c r="L268" s="67">
        <f t="shared" si="81"/>
        <v>0</v>
      </c>
      <c r="M268" s="148">
        <f t="shared" si="91"/>
        <v>0</v>
      </c>
      <c r="N268" s="11">
        <f t="shared" si="92"/>
        <v>0</v>
      </c>
      <c r="O268" s="11">
        <f t="shared" si="93"/>
        <v>0</v>
      </c>
      <c r="P268" s="11">
        <f t="shared" si="82"/>
        <v>0</v>
      </c>
      <c r="Q268" s="11">
        <f t="shared" si="83"/>
        <v>0</v>
      </c>
      <c r="R268" s="140">
        <f t="shared" si="94"/>
        <v>1.33E-5</v>
      </c>
      <c r="S268" s="67">
        <f t="shared" si="84"/>
        <v>1.33E-5</v>
      </c>
      <c r="T268" s="67">
        <f t="shared" si="85"/>
        <v>1.33E-5</v>
      </c>
      <c r="U268" s="91">
        <f t="shared" si="97"/>
        <v>228</v>
      </c>
      <c r="V268" s="54">
        <f t="shared" si="86"/>
        <v>0</v>
      </c>
      <c r="W268" s="54">
        <f t="shared" si="87"/>
        <v>0</v>
      </c>
      <c r="X268" s="41">
        <f t="shared" si="95"/>
        <v>1.33E-5</v>
      </c>
      <c r="Y268" s="40">
        <f>MAX($R$41:R256,R292:R663)</f>
        <v>3.6000000000000001E-5</v>
      </c>
      <c r="Z268" s="66">
        <f t="shared" si="90"/>
        <v>4.9299999999999999E-5</v>
      </c>
      <c r="AA268" s="35">
        <v>228</v>
      </c>
      <c r="AB268" s="41">
        <f t="shared" si="88"/>
        <v>0</v>
      </c>
      <c r="AC268" s="41">
        <f t="shared" si="89"/>
        <v>0</v>
      </c>
      <c r="AD268" s="41">
        <f t="shared" si="96"/>
        <v>1.33E-5</v>
      </c>
      <c r="AE268" s="35">
        <v>228</v>
      </c>
      <c r="AF268" s="105" t="s">
        <v>51</v>
      </c>
      <c r="AG268" s="1"/>
      <c r="AH268" s="1"/>
      <c r="AI268" s="1"/>
      <c r="AJ268" s="1"/>
      <c r="AK268" s="1"/>
      <c r="AL268" s="1"/>
      <c r="AM268" s="1"/>
      <c r="AN268" s="1" t="s">
        <v>51</v>
      </c>
    </row>
    <row r="269" spans="1:40" hidden="1" x14ac:dyDescent="0.2">
      <c r="A269" s="306" t="s">
        <v>147</v>
      </c>
      <c r="B269" s="39">
        <f t="shared" si="77"/>
        <v>229</v>
      </c>
      <c r="C269" s="52">
        <f>Data_Inputs!E257</f>
        <v>33939</v>
      </c>
      <c r="D269" s="75" t="s">
        <v>9</v>
      </c>
      <c r="E269" s="52">
        <f>Data_Inputs!F257</f>
        <v>33969</v>
      </c>
      <c r="F269" s="54">
        <f>IF(Data_Inputs!G257="",0,Data_Inputs!G257)</f>
        <v>0</v>
      </c>
      <c r="G269" s="54">
        <f>IF(Data_Inputs!H257="",0,Data_Inputs!H257)</f>
        <v>0</v>
      </c>
      <c r="H269" s="54">
        <f t="shared" si="78"/>
        <v>0</v>
      </c>
      <c r="I269" s="67">
        <f t="shared" si="79"/>
        <v>0</v>
      </c>
      <c r="J269" s="65"/>
      <c r="K269" s="67">
        <f t="shared" si="80"/>
        <v>0</v>
      </c>
      <c r="L269" s="67">
        <f t="shared" si="81"/>
        <v>0</v>
      </c>
      <c r="M269" s="148">
        <f t="shared" si="91"/>
        <v>0</v>
      </c>
      <c r="N269" s="11">
        <f t="shared" si="92"/>
        <v>0</v>
      </c>
      <c r="O269" s="11">
        <f t="shared" si="93"/>
        <v>0</v>
      </c>
      <c r="P269" s="11">
        <f t="shared" si="82"/>
        <v>0</v>
      </c>
      <c r="Q269" s="11">
        <f t="shared" si="83"/>
        <v>0</v>
      </c>
      <c r="R269" s="140">
        <f t="shared" si="94"/>
        <v>1.3200000000000001E-5</v>
      </c>
      <c r="S269" s="67">
        <f t="shared" si="84"/>
        <v>1.3200000000000001E-5</v>
      </c>
      <c r="T269" s="67">
        <f t="shared" si="85"/>
        <v>1.3200000000000001E-5</v>
      </c>
      <c r="U269" s="91">
        <f t="shared" si="97"/>
        <v>229</v>
      </c>
      <c r="V269" s="54">
        <f t="shared" si="86"/>
        <v>0</v>
      </c>
      <c r="W269" s="54">
        <f t="shared" si="87"/>
        <v>0</v>
      </c>
      <c r="X269" s="41">
        <f t="shared" si="95"/>
        <v>1.3200000000000001E-5</v>
      </c>
      <c r="Y269" s="40">
        <f>MAX($R$41:R257,R293:R664)</f>
        <v>3.6000000000000001E-5</v>
      </c>
      <c r="Z269" s="66">
        <f t="shared" si="90"/>
        <v>4.9200000000000003E-5</v>
      </c>
      <c r="AA269" s="35">
        <v>229</v>
      </c>
      <c r="AB269" s="41">
        <f t="shared" si="88"/>
        <v>0</v>
      </c>
      <c r="AC269" s="41">
        <f t="shared" si="89"/>
        <v>0</v>
      </c>
      <c r="AD269" s="41">
        <f t="shared" si="96"/>
        <v>1.3200000000000001E-5</v>
      </c>
      <c r="AE269" s="35">
        <v>229</v>
      </c>
      <c r="AF269" s="105" t="s">
        <v>51</v>
      </c>
      <c r="AG269" s="1"/>
      <c r="AH269" s="1"/>
      <c r="AI269" s="1"/>
      <c r="AJ269" s="1"/>
      <c r="AK269" s="1"/>
      <c r="AL269" s="1"/>
      <c r="AM269" s="1"/>
      <c r="AN269" s="1" t="s">
        <v>51</v>
      </c>
    </row>
    <row r="270" spans="1:40" hidden="1" x14ac:dyDescent="0.2">
      <c r="A270" s="306" t="s">
        <v>147</v>
      </c>
      <c r="B270" s="39">
        <f t="shared" si="77"/>
        <v>230</v>
      </c>
      <c r="C270" s="52">
        <f>Data_Inputs!E258</f>
        <v>33909</v>
      </c>
      <c r="D270" s="75" t="s">
        <v>9</v>
      </c>
      <c r="E270" s="52">
        <f>Data_Inputs!F258</f>
        <v>33938</v>
      </c>
      <c r="F270" s="54">
        <f>IF(Data_Inputs!G258="",0,Data_Inputs!G258)</f>
        <v>0</v>
      </c>
      <c r="G270" s="54">
        <f>IF(Data_Inputs!H258="",0,Data_Inputs!H258)</f>
        <v>0</v>
      </c>
      <c r="H270" s="54">
        <f t="shared" si="78"/>
        <v>0</v>
      </c>
      <c r="I270" s="67">
        <f t="shared" si="79"/>
        <v>0</v>
      </c>
      <c r="J270" s="65"/>
      <c r="K270" s="67">
        <f t="shared" si="80"/>
        <v>0</v>
      </c>
      <c r="L270" s="67">
        <f t="shared" si="81"/>
        <v>0</v>
      </c>
      <c r="M270" s="148">
        <f t="shared" si="91"/>
        <v>0</v>
      </c>
      <c r="N270" s="11">
        <f t="shared" si="92"/>
        <v>0</v>
      </c>
      <c r="O270" s="11">
        <f t="shared" si="93"/>
        <v>0</v>
      </c>
      <c r="P270" s="11">
        <f t="shared" si="82"/>
        <v>0</v>
      </c>
      <c r="Q270" s="11">
        <f t="shared" si="83"/>
        <v>0</v>
      </c>
      <c r="R270" s="140">
        <f t="shared" si="94"/>
        <v>1.31E-5</v>
      </c>
      <c r="S270" s="67">
        <f t="shared" si="84"/>
        <v>1.31E-5</v>
      </c>
      <c r="T270" s="67">
        <f t="shared" si="85"/>
        <v>1.31E-5</v>
      </c>
      <c r="U270" s="91">
        <f t="shared" si="97"/>
        <v>230</v>
      </c>
      <c r="V270" s="54">
        <f t="shared" si="86"/>
        <v>0</v>
      </c>
      <c r="W270" s="54">
        <f t="shared" si="87"/>
        <v>0</v>
      </c>
      <c r="X270" s="41">
        <f t="shared" si="95"/>
        <v>1.31E-5</v>
      </c>
      <c r="Y270" s="40">
        <f>MAX($R$41:R258,R294:R665)</f>
        <v>3.6000000000000001E-5</v>
      </c>
      <c r="Z270" s="66">
        <f t="shared" si="90"/>
        <v>4.9100000000000001E-5</v>
      </c>
      <c r="AA270" s="35">
        <v>230</v>
      </c>
      <c r="AB270" s="41">
        <f t="shared" si="88"/>
        <v>0</v>
      </c>
      <c r="AC270" s="41">
        <f t="shared" si="89"/>
        <v>0</v>
      </c>
      <c r="AD270" s="41">
        <f t="shared" si="96"/>
        <v>1.31E-5</v>
      </c>
      <c r="AE270" s="35">
        <v>230</v>
      </c>
      <c r="AF270" s="105" t="s">
        <v>51</v>
      </c>
      <c r="AG270" s="1"/>
      <c r="AH270" s="1"/>
      <c r="AI270" s="1"/>
      <c r="AJ270" s="1"/>
      <c r="AK270" s="1"/>
      <c r="AL270" s="1"/>
      <c r="AM270" s="1"/>
      <c r="AN270" s="1" t="s">
        <v>51</v>
      </c>
    </row>
    <row r="271" spans="1:40" hidden="1" x14ac:dyDescent="0.2">
      <c r="A271" s="306" t="s">
        <v>147</v>
      </c>
      <c r="B271" s="39">
        <f t="shared" si="77"/>
        <v>231</v>
      </c>
      <c r="C271" s="52">
        <f>Data_Inputs!E259</f>
        <v>33878</v>
      </c>
      <c r="D271" s="75" t="s">
        <v>9</v>
      </c>
      <c r="E271" s="52">
        <f>Data_Inputs!F259</f>
        <v>33908</v>
      </c>
      <c r="F271" s="54">
        <f>IF(Data_Inputs!G259="",0,Data_Inputs!G259)</f>
        <v>0</v>
      </c>
      <c r="G271" s="54">
        <f>IF(Data_Inputs!H259="",0,Data_Inputs!H259)</f>
        <v>0</v>
      </c>
      <c r="H271" s="54">
        <f t="shared" si="78"/>
        <v>0</v>
      </c>
      <c r="I271" s="67">
        <f t="shared" si="79"/>
        <v>0</v>
      </c>
      <c r="J271" s="65"/>
      <c r="K271" s="67">
        <f t="shared" si="80"/>
        <v>0</v>
      </c>
      <c r="L271" s="67">
        <f t="shared" si="81"/>
        <v>0</v>
      </c>
      <c r="M271" s="148">
        <f t="shared" si="91"/>
        <v>0</v>
      </c>
      <c r="N271" s="11">
        <f t="shared" si="92"/>
        <v>0</v>
      </c>
      <c r="O271" s="11">
        <f t="shared" si="93"/>
        <v>0</v>
      </c>
      <c r="P271" s="11">
        <f t="shared" si="82"/>
        <v>0</v>
      </c>
      <c r="Q271" s="11">
        <f t="shared" si="83"/>
        <v>0</v>
      </c>
      <c r="R271" s="140">
        <f t="shared" si="94"/>
        <v>1.2999999999999999E-5</v>
      </c>
      <c r="S271" s="67">
        <f t="shared" si="84"/>
        <v>1.2999999999999999E-5</v>
      </c>
      <c r="T271" s="67">
        <f t="shared" si="85"/>
        <v>1.2999999999999999E-5</v>
      </c>
      <c r="U271" s="91">
        <f t="shared" si="97"/>
        <v>231</v>
      </c>
      <c r="V271" s="54">
        <f t="shared" si="86"/>
        <v>0</v>
      </c>
      <c r="W271" s="54">
        <f t="shared" si="87"/>
        <v>0</v>
      </c>
      <c r="X271" s="41">
        <f t="shared" si="95"/>
        <v>1.2999999999999999E-5</v>
      </c>
      <c r="Y271" s="40">
        <f>MAX($R$41:R259,R295:R666)</f>
        <v>3.6000000000000001E-5</v>
      </c>
      <c r="Z271" s="66">
        <f t="shared" si="90"/>
        <v>4.8999999999999998E-5</v>
      </c>
      <c r="AA271" s="35">
        <v>231</v>
      </c>
      <c r="AB271" s="41">
        <f t="shared" si="88"/>
        <v>0</v>
      </c>
      <c r="AC271" s="41">
        <f t="shared" si="89"/>
        <v>0</v>
      </c>
      <c r="AD271" s="41">
        <f t="shared" si="96"/>
        <v>1.2999999999999999E-5</v>
      </c>
      <c r="AE271" s="35">
        <v>231</v>
      </c>
      <c r="AF271" s="105" t="s">
        <v>51</v>
      </c>
      <c r="AG271" s="1"/>
      <c r="AH271" s="1"/>
      <c r="AI271" s="1"/>
      <c r="AJ271" s="1"/>
      <c r="AK271" s="1"/>
      <c r="AL271" s="1"/>
      <c r="AM271" s="1"/>
      <c r="AN271" s="1" t="s">
        <v>51</v>
      </c>
    </row>
    <row r="272" spans="1:40" hidden="1" x14ac:dyDescent="0.2">
      <c r="A272" s="306" t="s">
        <v>147</v>
      </c>
      <c r="B272" s="39">
        <f t="shared" si="77"/>
        <v>232</v>
      </c>
      <c r="C272" s="52">
        <f>Data_Inputs!E260</f>
        <v>33848</v>
      </c>
      <c r="D272" s="75" t="s">
        <v>9</v>
      </c>
      <c r="E272" s="52">
        <f>Data_Inputs!F260</f>
        <v>33877</v>
      </c>
      <c r="F272" s="54">
        <f>IF(Data_Inputs!G260="",0,Data_Inputs!G260)</f>
        <v>0</v>
      </c>
      <c r="G272" s="54">
        <f>IF(Data_Inputs!H260="",0,Data_Inputs!H260)</f>
        <v>0</v>
      </c>
      <c r="H272" s="54">
        <f t="shared" si="78"/>
        <v>0</v>
      </c>
      <c r="I272" s="67">
        <f t="shared" si="79"/>
        <v>0</v>
      </c>
      <c r="J272" s="65"/>
      <c r="K272" s="67">
        <f t="shared" si="80"/>
        <v>0</v>
      </c>
      <c r="L272" s="67">
        <f t="shared" si="81"/>
        <v>0</v>
      </c>
      <c r="M272" s="148">
        <f t="shared" si="91"/>
        <v>0</v>
      </c>
      <c r="N272" s="11">
        <f t="shared" si="92"/>
        <v>0</v>
      </c>
      <c r="O272" s="11">
        <f t="shared" si="93"/>
        <v>0</v>
      </c>
      <c r="P272" s="11">
        <f t="shared" si="82"/>
        <v>0</v>
      </c>
      <c r="Q272" s="11">
        <f t="shared" si="83"/>
        <v>0</v>
      </c>
      <c r="R272" s="140">
        <f t="shared" si="94"/>
        <v>1.29E-5</v>
      </c>
      <c r="S272" s="67">
        <f t="shared" si="84"/>
        <v>1.29E-5</v>
      </c>
      <c r="T272" s="67">
        <f t="shared" si="85"/>
        <v>1.29E-5</v>
      </c>
      <c r="U272" s="91">
        <f t="shared" si="97"/>
        <v>232</v>
      </c>
      <c r="V272" s="54">
        <f t="shared" si="86"/>
        <v>0</v>
      </c>
      <c r="W272" s="54">
        <f t="shared" si="87"/>
        <v>0</v>
      </c>
      <c r="X272" s="41">
        <f t="shared" si="95"/>
        <v>1.29E-5</v>
      </c>
      <c r="Y272" s="40">
        <f>MAX($R$41:R260,R296:R667)</f>
        <v>3.6000000000000001E-5</v>
      </c>
      <c r="Z272" s="66">
        <f t="shared" si="90"/>
        <v>4.8900000000000003E-5</v>
      </c>
      <c r="AA272" s="35">
        <v>232</v>
      </c>
      <c r="AB272" s="41">
        <f t="shared" si="88"/>
        <v>0</v>
      </c>
      <c r="AC272" s="41">
        <f t="shared" si="89"/>
        <v>0</v>
      </c>
      <c r="AD272" s="41">
        <f t="shared" si="96"/>
        <v>1.29E-5</v>
      </c>
      <c r="AE272" s="35">
        <v>232</v>
      </c>
      <c r="AF272" s="105" t="s">
        <v>51</v>
      </c>
      <c r="AG272" s="1"/>
      <c r="AH272" s="1"/>
      <c r="AI272" s="1"/>
      <c r="AJ272" s="1"/>
      <c r="AK272" s="1"/>
      <c r="AL272" s="1"/>
      <c r="AM272" s="1"/>
      <c r="AN272" s="1" t="s">
        <v>51</v>
      </c>
    </row>
    <row r="273" spans="1:40" hidden="1" x14ac:dyDescent="0.2">
      <c r="A273" s="306" t="s">
        <v>147</v>
      </c>
      <c r="B273" s="39">
        <f t="shared" ref="B273:B336" si="98">B272+1</f>
        <v>233</v>
      </c>
      <c r="C273" s="52">
        <f>Data_Inputs!E261</f>
        <v>33817</v>
      </c>
      <c r="D273" s="75" t="s">
        <v>9</v>
      </c>
      <c r="E273" s="52">
        <f>Data_Inputs!F261</f>
        <v>33847</v>
      </c>
      <c r="F273" s="54">
        <f>IF(Data_Inputs!G261="",0,Data_Inputs!G261)</f>
        <v>0</v>
      </c>
      <c r="G273" s="54">
        <f>IF(Data_Inputs!H261="",0,Data_Inputs!H261)</f>
        <v>0</v>
      </c>
      <c r="H273" s="54">
        <f t="shared" ref="H273:H336" si="99">ROUND(F273+G273,2)</f>
        <v>0</v>
      </c>
      <c r="I273" s="67">
        <f t="shared" ref="I273:I336" si="100">SUM(F273:F284)</f>
        <v>0</v>
      </c>
      <c r="J273" s="65"/>
      <c r="K273" s="67">
        <f t="shared" ref="K273:K336" si="101">SUM(G273:G284)</f>
        <v>0</v>
      </c>
      <c r="L273" s="67">
        <f t="shared" ref="L273:L336" si="102">I273+K273</f>
        <v>0</v>
      </c>
      <c r="M273" s="148">
        <f t="shared" si="91"/>
        <v>0</v>
      </c>
      <c r="N273" s="11">
        <f t="shared" si="92"/>
        <v>0</v>
      </c>
      <c r="O273" s="11">
        <f t="shared" si="93"/>
        <v>0</v>
      </c>
      <c r="P273" s="11">
        <f t="shared" ref="P273:P336" si="103">ROUND(1.2*O273,2)</f>
        <v>0</v>
      </c>
      <c r="Q273" s="11">
        <f t="shared" ref="Q273:Q336" si="104">L273</f>
        <v>0</v>
      </c>
      <c r="R273" s="140">
        <f t="shared" si="94"/>
        <v>1.2799999999999999E-5</v>
      </c>
      <c r="S273" s="67">
        <f t="shared" ref="S273:S336" si="105">R273*IF(ABS($B273-$S$13)&lt;12,0,1)</f>
        <v>1.2799999999999999E-5</v>
      </c>
      <c r="T273" s="67">
        <f t="shared" ref="T273:T336" si="106">S273*IF(ABS($B273-$S$14)&lt;12,0,1)</f>
        <v>1.2799999999999999E-5</v>
      </c>
      <c r="U273" s="91">
        <f t="shared" si="97"/>
        <v>233</v>
      </c>
      <c r="V273" s="54">
        <f t="shared" ref="V273:V336" si="107">SUM(F273:F296)</f>
        <v>0</v>
      </c>
      <c r="W273" s="54">
        <f t="shared" ref="W273:W336" si="108">SUM(G273:G296)</f>
        <v>0</v>
      </c>
      <c r="X273" s="41">
        <f t="shared" si="95"/>
        <v>1.2799999999999999E-5</v>
      </c>
      <c r="Y273" s="40">
        <f>MAX($R$41:R261,R297:R668)</f>
        <v>3.6000000000000001E-5</v>
      </c>
      <c r="Z273" s="66">
        <f t="shared" si="90"/>
        <v>4.88E-5</v>
      </c>
      <c r="AA273" s="35">
        <v>233</v>
      </c>
      <c r="AB273" s="41">
        <f t="shared" si="88"/>
        <v>0</v>
      </c>
      <c r="AC273" s="41">
        <f t="shared" si="89"/>
        <v>0</v>
      </c>
      <c r="AD273" s="41">
        <f t="shared" si="96"/>
        <v>1.2799999999999999E-5</v>
      </c>
      <c r="AE273" s="35">
        <v>233</v>
      </c>
      <c r="AF273" s="105" t="s">
        <v>51</v>
      </c>
      <c r="AG273" s="1"/>
      <c r="AH273" s="1"/>
      <c r="AI273" s="1"/>
      <c r="AJ273" s="1"/>
      <c r="AK273" s="1"/>
      <c r="AL273" s="1"/>
      <c r="AM273" s="1"/>
      <c r="AN273" s="1" t="s">
        <v>51</v>
      </c>
    </row>
    <row r="274" spans="1:40" hidden="1" x14ac:dyDescent="0.2">
      <c r="A274" s="306" t="s">
        <v>147</v>
      </c>
      <c r="B274" s="39">
        <f t="shared" si="98"/>
        <v>234</v>
      </c>
      <c r="C274" s="52">
        <f>Data_Inputs!E262</f>
        <v>33786</v>
      </c>
      <c r="D274" s="75" t="s">
        <v>9</v>
      </c>
      <c r="E274" s="52">
        <f>Data_Inputs!F262</f>
        <v>33816</v>
      </c>
      <c r="F274" s="54">
        <f>IF(Data_Inputs!G262="",0,Data_Inputs!G262)</f>
        <v>0</v>
      </c>
      <c r="G274" s="54">
        <f>IF(Data_Inputs!H262="",0,Data_Inputs!H262)</f>
        <v>0</v>
      </c>
      <c r="H274" s="54">
        <f t="shared" si="99"/>
        <v>0</v>
      </c>
      <c r="I274" s="67">
        <f t="shared" si="100"/>
        <v>0</v>
      </c>
      <c r="J274" s="65"/>
      <c r="K274" s="67">
        <f t="shared" si="101"/>
        <v>0</v>
      </c>
      <c r="L274" s="67">
        <f t="shared" si="102"/>
        <v>0</v>
      </c>
      <c r="M274" s="148">
        <f t="shared" si="91"/>
        <v>0</v>
      </c>
      <c r="N274" s="11">
        <f t="shared" si="92"/>
        <v>0</v>
      </c>
      <c r="O274" s="11">
        <f t="shared" si="93"/>
        <v>0</v>
      </c>
      <c r="P274" s="11">
        <f t="shared" si="103"/>
        <v>0</v>
      </c>
      <c r="Q274" s="11">
        <f t="shared" si="104"/>
        <v>0</v>
      </c>
      <c r="R274" s="140">
        <f t="shared" si="94"/>
        <v>1.27E-5</v>
      </c>
      <c r="S274" s="67">
        <f t="shared" si="105"/>
        <v>1.27E-5</v>
      </c>
      <c r="T274" s="67">
        <f t="shared" si="106"/>
        <v>1.27E-5</v>
      </c>
      <c r="U274" s="91">
        <f t="shared" si="97"/>
        <v>234</v>
      </c>
      <c r="V274" s="54">
        <f t="shared" si="107"/>
        <v>0</v>
      </c>
      <c r="W274" s="54">
        <f t="shared" si="108"/>
        <v>0</v>
      </c>
      <c r="X274" s="41">
        <f t="shared" si="95"/>
        <v>1.27E-5</v>
      </c>
      <c r="Y274" s="40">
        <f>MAX($R$41:R262,R298:R669)</f>
        <v>3.6000000000000001E-5</v>
      </c>
      <c r="Z274" s="66">
        <f t="shared" si="90"/>
        <v>4.8700000000000005E-5</v>
      </c>
      <c r="AA274" s="35">
        <v>234</v>
      </c>
      <c r="AB274" s="41">
        <f t="shared" si="88"/>
        <v>0</v>
      </c>
      <c r="AC274" s="41">
        <f t="shared" si="89"/>
        <v>0</v>
      </c>
      <c r="AD274" s="41">
        <f t="shared" si="96"/>
        <v>1.27E-5</v>
      </c>
      <c r="AE274" s="35">
        <v>234</v>
      </c>
      <c r="AF274" s="105" t="s">
        <v>51</v>
      </c>
      <c r="AG274" s="1"/>
      <c r="AH274" s="1"/>
      <c r="AI274" s="1"/>
      <c r="AJ274" s="1"/>
      <c r="AK274" s="1"/>
      <c r="AL274" s="1"/>
      <c r="AM274" s="1"/>
      <c r="AN274" s="1" t="s">
        <v>51</v>
      </c>
    </row>
    <row r="275" spans="1:40" hidden="1" x14ac:dyDescent="0.2">
      <c r="A275" s="306" t="s">
        <v>147</v>
      </c>
      <c r="B275" s="39">
        <f t="shared" si="98"/>
        <v>235</v>
      </c>
      <c r="C275" s="52">
        <f>Data_Inputs!E263</f>
        <v>33756</v>
      </c>
      <c r="D275" s="75" t="s">
        <v>9</v>
      </c>
      <c r="E275" s="52">
        <f>Data_Inputs!F263</f>
        <v>33785</v>
      </c>
      <c r="F275" s="54">
        <f>IF(Data_Inputs!G263="",0,Data_Inputs!G263)</f>
        <v>0</v>
      </c>
      <c r="G275" s="54">
        <f>IF(Data_Inputs!H263="",0,Data_Inputs!H263)</f>
        <v>0</v>
      </c>
      <c r="H275" s="54">
        <f t="shared" si="99"/>
        <v>0</v>
      </c>
      <c r="I275" s="67">
        <f t="shared" si="100"/>
        <v>0</v>
      </c>
      <c r="J275" s="65"/>
      <c r="K275" s="67">
        <f t="shared" si="101"/>
        <v>0</v>
      </c>
      <c r="L275" s="67">
        <f t="shared" si="102"/>
        <v>0</v>
      </c>
      <c r="M275" s="148">
        <f t="shared" si="91"/>
        <v>0</v>
      </c>
      <c r="N275" s="11">
        <f t="shared" si="92"/>
        <v>0</v>
      </c>
      <c r="O275" s="11">
        <f t="shared" si="93"/>
        <v>0</v>
      </c>
      <c r="P275" s="11">
        <f t="shared" si="103"/>
        <v>0</v>
      </c>
      <c r="Q275" s="11">
        <f t="shared" si="104"/>
        <v>0</v>
      </c>
      <c r="R275" s="140">
        <f t="shared" si="94"/>
        <v>1.26E-5</v>
      </c>
      <c r="S275" s="67">
        <f t="shared" si="105"/>
        <v>1.26E-5</v>
      </c>
      <c r="T275" s="67">
        <f t="shared" si="106"/>
        <v>1.26E-5</v>
      </c>
      <c r="U275" s="91">
        <f t="shared" si="97"/>
        <v>235</v>
      </c>
      <c r="V275" s="54">
        <f t="shared" si="107"/>
        <v>0</v>
      </c>
      <c r="W275" s="54">
        <f t="shared" si="108"/>
        <v>0</v>
      </c>
      <c r="X275" s="41">
        <f t="shared" si="95"/>
        <v>1.26E-5</v>
      </c>
      <c r="Y275" s="40">
        <f>MAX($R$41:R263,R299:R670)</f>
        <v>3.6000000000000001E-5</v>
      </c>
      <c r="Z275" s="66">
        <f t="shared" si="90"/>
        <v>4.8600000000000002E-5</v>
      </c>
      <c r="AA275" s="35">
        <v>235</v>
      </c>
      <c r="AB275" s="41">
        <f t="shared" si="88"/>
        <v>0</v>
      </c>
      <c r="AC275" s="41">
        <f t="shared" si="89"/>
        <v>0</v>
      </c>
      <c r="AD275" s="41">
        <f t="shared" si="96"/>
        <v>1.26E-5</v>
      </c>
      <c r="AE275" s="35">
        <v>235</v>
      </c>
      <c r="AF275" s="105" t="s">
        <v>51</v>
      </c>
      <c r="AG275" s="1"/>
      <c r="AH275" s="1"/>
      <c r="AI275" s="1"/>
      <c r="AJ275" s="1"/>
      <c r="AK275" s="1"/>
      <c r="AL275" s="1"/>
      <c r="AM275" s="1"/>
      <c r="AN275" s="1" t="s">
        <v>51</v>
      </c>
    </row>
    <row r="276" spans="1:40" hidden="1" x14ac:dyDescent="0.2">
      <c r="A276" s="306" t="s">
        <v>147</v>
      </c>
      <c r="B276" s="39">
        <f t="shared" si="98"/>
        <v>236</v>
      </c>
      <c r="C276" s="52">
        <f>Data_Inputs!E264</f>
        <v>33725</v>
      </c>
      <c r="D276" s="75" t="s">
        <v>9</v>
      </c>
      <c r="E276" s="52">
        <f>Data_Inputs!F264</f>
        <v>33755</v>
      </c>
      <c r="F276" s="54">
        <f>IF(Data_Inputs!G264="",0,Data_Inputs!G264)</f>
        <v>0</v>
      </c>
      <c r="G276" s="54">
        <f>IF(Data_Inputs!H264="",0,Data_Inputs!H264)</f>
        <v>0</v>
      </c>
      <c r="H276" s="54">
        <f t="shared" si="99"/>
        <v>0</v>
      </c>
      <c r="I276" s="67">
        <f t="shared" si="100"/>
        <v>0</v>
      </c>
      <c r="J276" s="65"/>
      <c r="K276" s="67">
        <f t="shared" si="101"/>
        <v>0</v>
      </c>
      <c r="L276" s="67">
        <f t="shared" si="102"/>
        <v>0</v>
      </c>
      <c r="M276" s="148">
        <f t="shared" si="91"/>
        <v>0</v>
      </c>
      <c r="N276" s="11">
        <f t="shared" si="92"/>
        <v>0</v>
      </c>
      <c r="O276" s="11">
        <f t="shared" si="93"/>
        <v>0</v>
      </c>
      <c r="P276" s="11">
        <f t="shared" si="103"/>
        <v>0</v>
      </c>
      <c r="Q276" s="11">
        <f t="shared" si="104"/>
        <v>0</v>
      </c>
      <c r="R276" s="140">
        <f t="shared" si="94"/>
        <v>1.2500000000000001E-5</v>
      </c>
      <c r="S276" s="67">
        <f t="shared" si="105"/>
        <v>1.2500000000000001E-5</v>
      </c>
      <c r="T276" s="67">
        <f t="shared" si="106"/>
        <v>1.2500000000000001E-5</v>
      </c>
      <c r="U276" s="91">
        <f t="shared" si="97"/>
        <v>236</v>
      </c>
      <c r="V276" s="54">
        <f t="shared" si="107"/>
        <v>0</v>
      </c>
      <c r="W276" s="54">
        <f t="shared" si="108"/>
        <v>0</v>
      </c>
      <c r="X276" s="41">
        <f t="shared" si="95"/>
        <v>1.2500000000000001E-5</v>
      </c>
      <c r="Y276" s="40">
        <f>MAX($R$41:R264,R300:R671)</f>
        <v>3.6000000000000001E-5</v>
      </c>
      <c r="Z276" s="66">
        <f t="shared" si="90"/>
        <v>4.85E-5</v>
      </c>
      <c r="AA276" s="35">
        <v>236</v>
      </c>
      <c r="AB276" s="41">
        <f t="shared" si="88"/>
        <v>0</v>
      </c>
      <c r="AC276" s="41">
        <f t="shared" si="89"/>
        <v>0</v>
      </c>
      <c r="AD276" s="41">
        <f t="shared" si="96"/>
        <v>1.2500000000000001E-5</v>
      </c>
      <c r="AE276" s="35">
        <v>236</v>
      </c>
      <c r="AF276" s="105" t="s">
        <v>51</v>
      </c>
      <c r="AG276" s="1"/>
      <c r="AH276" s="1"/>
      <c r="AI276" s="1"/>
      <c r="AJ276" s="1"/>
      <c r="AK276" s="1"/>
      <c r="AL276" s="1"/>
      <c r="AM276" s="1"/>
      <c r="AN276" s="1" t="s">
        <v>51</v>
      </c>
    </row>
    <row r="277" spans="1:40" hidden="1" x14ac:dyDescent="0.2">
      <c r="A277" s="306" t="s">
        <v>147</v>
      </c>
      <c r="B277" s="39">
        <f t="shared" si="98"/>
        <v>237</v>
      </c>
      <c r="C277" s="52">
        <f>Data_Inputs!E265</f>
        <v>33695</v>
      </c>
      <c r="D277" s="75" t="s">
        <v>9</v>
      </c>
      <c r="E277" s="52">
        <f>Data_Inputs!F265</f>
        <v>33724</v>
      </c>
      <c r="F277" s="54">
        <f>IF(Data_Inputs!G265="",0,Data_Inputs!G265)</f>
        <v>0</v>
      </c>
      <c r="G277" s="54">
        <f>IF(Data_Inputs!H265="",0,Data_Inputs!H265)</f>
        <v>0</v>
      </c>
      <c r="H277" s="54">
        <f t="shared" si="99"/>
        <v>0</v>
      </c>
      <c r="I277" s="67">
        <f t="shared" si="100"/>
        <v>0</v>
      </c>
      <c r="J277" s="65"/>
      <c r="K277" s="67">
        <f t="shared" si="101"/>
        <v>0</v>
      </c>
      <c r="L277" s="67">
        <f t="shared" si="102"/>
        <v>0</v>
      </c>
      <c r="M277" s="148">
        <f t="shared" si="91"/>
        <v>0</v>
      </c>
      <c r="N277" s="11">
        <f t="shared" si="92"/>
        <v>0</v>
      </c>
      <c r="O277" s="11">
        <f t="shared" si="93"/>
        <v>0</v>
      </c>
      <c r="P277" s="11">
        <f t="shared" si="103"/>
        <v>0</v>
      </c>
      <c r="Q277" s="11">
        <f t="shared" si="104"/>
        <v>0</v>
      </c>
      <c r="R277" s="140">
        <f t="shared" si="94"/>
        <v>1.24E-5</v>
      </c>
      <c r="S277" s="67">
        <f t="shared" si="105"/>
        <v>1.24E-5</v>
      </c>
      <c r="T277" s="67">
        <f t="shared" si="106"/>
        <v>1.24E-5</v>
      </c>
      <c r="U277" s="91">
        <f t="shared" si="97"/>
        <v>237</v>
      </c>
      <c r="V277" s="54">
        <f t="shared" si="107"/>
        <v>0</v>
      </c>
      <c r="W277" s="54">
        <f t="shared" si="108"/>
        <v>0</v>
      </c>
      <c r="X277" s="41">
        <f t="shared" si="95"/>
        <v>1.24E-5</v>
      </c>
      <c r="Y277" s="40">
        <f>MAX($R$41:R265,R301:R672)</f>
        <v>3.6000000000000001E-5</v>
      </c>
      <c r="Z277" s="66">
        <f t="shared" si="90"/>
        <v>4.8399999999999997E-5</v>
      </c>
      <c r="AA277" s="35">
        <v>237</v>
      </c>
      <c r="AB277" s="41">
        <f t="shared" si="88"/>
        <v>0</v>
      </c>
      <c r="AC277" s="41">
        <f t="shared" si="89"/>
        <v>0</v>
      </c>
      <c r="AD277" s="41">
        <f t="shared" si="96"/>
        <v>1.24E-5</v>
      </c>
      <c r="AE277" s="35">
        <v>237</v>
      </c>
      <c r="AF277" s="105" t="s">
        <v>51</v>
      </c>
      <c r="AG277" s="1"/>
      <c r="AH277" s="1"/>
      <c r="AI277" s="1"/>
      <c r="AJ277" s="1"/>
      <c r="AK277" s="1"/>
      <c r="AL277" s="1"/>
      <c r="AM277" s="1"/>
      <c r="AN277" s="1" t="s">
        <v>51</v>
      </c>
    </row>
    <row r="278" spans="1:40" hidden="1" x14ac:dyDescent="0.2">
      <c r="A278" s="306" t="s">
        <v>147</v>
      </c>
      <c r="B278" s="39">
        <f t="shared" si="98"/>
        <v>238</v>
      </c>
      <c r="C278" s="52">
        <f>Data_Inputs!E266</f>
        <v>33664</v>
      </c>
      <c r="D278" s="75" t="s">
        <v>9</v>
      </c>
      <c r="E278" s="52">
        <f>Data_Inputs!F266</f>
        <v>33694</v>
      </c>
      <c r="F278" s="54">
        <f>IF(Data_Inputs!G266="",0,Data_Inputs!G266)</f>
        <v>0</v>
      </c>
      <c r="G278" s="54">
        <f>IF(Data_Inputs!H266="",0,Data_Inputs!H266)</f>
        <v>0</v>
      </c>
      <c r="H278" s="54">
        <f t="shared" si="99"/>
        <v>0</v>
      </c>
      <c r="I278" s="67">
        <f t="shared" si="100"/>
        <v>0</v>
      </c>
      <c r="J278" s="65"/>
      <c r="K278" s="67">
        <f t="shared" si="101"/>
        <v>0</v>
      </c>
      <c r="L278" s="67">
        <f t="shared" si="102"/>
        <v>0</v>
      </c>
      <c r="M278" s="148">
        <f t="shared" si="91"/>
        <v>0</v>
      </c>
      <c r="N278" s="11">
        <f t="shared" si="92"/>
        <v>0</v>
      </c>
      <c r="O278" s="11">
        <f t="shared" si="93"/>
        <v>0</v>
      </c>
      <c r="P278" s="11">
        <f t="shared" si="103"/>
        <v>0</v>
      </c>
      <c r="Q278" s="11">
        <f t="shared" si="104"/>
        <v>0</v>
      </c>
      <c r="R278" s="140">
        <f t="shared" si="94"/>
        <v>1.2300000000000001E-5</v>
      </c>
      <c r="S278" s="67">
        <f t="shared" si="105"/>
        <v>1.2300000000000001E-5</v>
      </c>
      <c r="T278" s="67">
        <f t="shared" si="106"/>
        <v>1.2300000000000001E-5</v>
      </c>
      <c r="U278" s="91">
        <f t="shared" si="97"/>
        <v>238</v>
      </c>
      <c r="V278" s="54">
        <f t="shared" si="107"/>
        <v>0</v>
      </c>
      <c r="W278" s="54">
        <f t="shared" si="108"/>
        <v>0</v>
      </c>
      <c r="X278" s="41">
        <f t="shared" si="95"/>
        <v>1.2300000000000001E-5</v>
      </c>
      <c r="Y278" s="40">
        <f>MAX($R$41:R266,R302:R673)</f>
        <v>3.6000000000000001E-5</v>
      </c>
      <c r="Z278" s="66">
        <f t="shared" si="90"/>
        <v>4.8300000000000002E-5</v>
      </c>
      <c r="AA278" s="35">
        <v>238</v>
      </c>
      <c r="AB278" s="41">
        <f t="shared" si="88"/>
        <v>0</v>
      </c>
      <c r="AC278" s="41">
        <f t="shared" si="89"/>
        <v>0</v>
      </c>
      <c r="AD278" s="41">
        <f t="shared" si="96"/>
        <v>1.2300000000000001E-5</v>
      </c>
      <c r="AE278" s="35">
        <v>238</v>
      </c>
      <c r="AF278" s="105" t="s">
        <v>51</v>
      </c>
      <c r="AG278" s="1"/>
      <c r="AH278" s="1"/>
      <c r="AI278" s="1"/>
      <c r="AJ278" s="1"/>
      <c r="AK278" s="1"/>
      <c r="AL278" s="1"/>
      <c r="AM278" s="1"/>
      <c r="AN278" s="1" t="s">
        <v>51</v>
      </c>
    </row>
    <row r="279" spans="1:40" hidden="1" x14ac:dyDescent="0.2">
      <c r="A279" s="306" t="s">
        <v>147</v>
      </c>
      <c r="B279" s="39">
        <f t="shared" si="98"/>
        <v>239</v>
      </c>
      <c r="C279" s="52">
        <f>Data_Inputs!E267</f>
        <v>33635</v>
      </c>
      <c r="D279" s="75" t="s">
        <v>9</v>
      </c>
      <c r="E279" s="52">
        <f>Data_Inputs!F267</f>
        <v>33663</v>
      </c>
      <c r="F279" s="54">
        <f>IF(Data_Inputs!G267="",0,Data_Inputs!G267)</f>
        <v>0</v>
      </c>
      <c r="G279" s="54">
        <f>IF(Data_Inputs!H267="",0,Data_Inputs!H267)</f>
        <v>0</v>
      </c>
      <c r="H279" s="54">
        <f t="shared" si="99"/>
        <v>0</v>
      </c>
      <c r="I279" s="67">
        <f t="shared" si="100"/>
        <v>0</v>
      </c>
      <c r="J279" s="65"/>
      <c r="K279" s="67">
        <f t="shared" si="101"/>
        <v>0</v>
      </c>
      <c r="L279" s="67">
        <f t="shared" si="102"/>
        <v>0</v>
      </c>
      <c r="M279" s="148">
        <f t="shared" si="91"/>
        <v>0</v>
      </c>
      <c r="N279" s="11">
        <f t="shared" si="92"/>
        <v>0</v>
      </c>
      <c r="O279" s="11">
        <f t="shared" si="93"/>
        <v>0</v>
      </c>
      <c r="P279" s="11">
        <f t="shared" si="103"/>
        <v>0</v>
      </c>
      <c r="Q279" s="11">
        <f t="shared" si="104"/>
        <v>0</v>
      </c>
      <c r="R279" s="140">
        <f t="shared" si="94"/>
        <v>1.22E-5</v>
      </c>
      <c r="S279" s="67">
        <f t="shared" si="105"/>
        <v>1.22E-5</v>
      </c>
      <c r="T279" s="67">
        <f t="shared" si="106"/>
        <v>1.22E-5</v>
      </c>
      <c r="U279" s="91">
        <f t="shared" si="97"/>
        <v>239</v>
      </c>
      <c r="V279" s="54">
        <f t="shared" si="107"/>
        <v>0</v>
      </c>
      <c r="W279" s="54">
        <f t="shared" si="108"/>
        <v>0</v>
      </c>
      <c r="X279" s="41">
        <f t="shared" si="95"/>
        <v>1.22E-5</v>
      </c>
      <c r="Y279" s="40">
        <f>MAX($R$41:R267,R303:R674)</f>
        <v>3.6000000000000001E-5</v>
      </c>
      <c r="Z279" s="66">
        <f t="shared" si="90"/>
        <v>4.8199999999999999E-5</v>
      </c>
      <c r="AA279" s="35">
        <v>239</v>
      </c>
      <c r="AB279" s="41">
        <f t="shared" si="88"/>
        <v>0</v>
      </c>
      <c r="AC279" s="41">
        <f t="shared" si="89"/>
        <v>0</v>
      </c>
      <c r="AD279" s="41">
        <f t="shared" si="96"/>
        <v>1.22E-5</v>
      </c>
      <c r="AE279" s="35">
        <v>239</v>
      </c>
      <c r="AF279" s="105" t="s">
        <v>51</v>
      </c>
      <c r="AG279" s="1"/>
      <c r="AH279" s="1"/>
      <c r="AI279" s="1"/>
      <c r="AJ279" s="1"/>
      <c r="AK279" s="1"/>
      <c r="AL279" s="1"/>
      <c r="AM279" s="1"/>
      <c r="AN279" s="1" t="s">
        <v>51</v>
      </c>
    </row>
    <row r="280" spans="1:40" hidden="1" x14ac:dyDescent="0.2">
      <c r="A280" s="306" t="s">
        <v>147</v>
      </c>
      <c r="B280" s="39">
        <f t="shared" si="98"/>
        <v>240</v>
      </c>
      <c r="C280" s="52">
        <f>Data_Inputs!E268</f>
        <v>33604</v>
      </c>
      <c r="D280" s="75" t="s">
        <v>9</v>
      </c>
      <c r="E280" s="52">
        <f>Data_Inputs!F268</f>
        <v>33634</v>
      </c>
      <c r="F280" s="54">
        <f>IF(Data_Inputs!G268="",0,Data_Inputs!G268)</f>
        <v>0</v>
      </c>
      <c r="G280" s="54">
        <f>IF(Data_Inputs!H268="",0,Data_Inputs!H268)</f>
        <v>0</v>
      </c>
      <c r="H280" s="54">
        <f t="shared" si="99"/>
        <v>0</v>
      </c>
      <c r="I280" s="67">
        <f t="shared" si="100"/>
        <v>0</v>
      </c>
      <c r="J280" s="65"/>
      <c r="K280" s="67">
        <f t="shared" si="101"/>
        <v>0</v>
      </c>
      <c r="L280" s="67">
        <f t="shared" si="102"/>
        <v>0</v>
      </c>
      <c r="M280" s="148">
        <f t="shared" si="91"/>
        <v>0</v>
      </c>
      <c r="N280" s="11">
        <f t="shared" si="92"/>
        <v>0</v>
      </c>
      <c r="O280" s="11">
        <f t="shared" si="93"/>
        <v>0</v>
      </c>
      <c r="P280" s="11">
        <f t="shared" si="103"/>
        <v>0</v>
      </c>
      <c r="Q280" s="11">
        <f t="shared" si="104"/>
        <v>0</v>
      </c>
      <c r="R280" s="140">
        <f t="shared" si="94"/>
        <v>1.2099999999999999E-5</v>
      </c>
      <c r="S280" s="67">
        <f t="shared" si="105"/>
        <v>1.2099999999999999E-5</v>
      </c>
      <c r="T280" s="67">
        <f t="shared" si="106"/>
        <v>1.2099999999999999E-5</v>
      </c>
      <c r="U280" s="91">
        <f t="shared" si="97"/>
        <v>240</v>
      </c>
      <c r="V280" s="54">
        <f t="shared" si="107"/>
        <v>0</v>
      </c>
      <c r="W280" s="54">
        <f t="shared" si="108"/>
        <v>0</v>
      </c>
      <c r="X280" s="41">
        <f t="shared" si="95"/>
        <v>1.2099999999999999E-5</v>
      </c>
      <c r="Y280" s="40">
        <f>MAX($R$41:R268,R304:R675)</f>
        <v>3.6000000000000001E-5</v>
      </c>
      <c r="Z280" s="66">
        <f t="shared" si="90"/>
        <v>4.8100000000000004E-5</v>
      </c>
      <c r="AA280" s="35">
        <v>240</v>
      </c>
      <c r="AB280" s="41">
        <f t="shared" si="88"/>
        <v>0</v>
      </c>
      <c r="AC280" s="41">
        <f t="shared" si="89"/>
        <v>0</v>
      </c>
      <c r="AD280" s="41">
        <f t="shared" si="96"/>
        <v>1.2099999999999999E-5</v>
      </c>
      <c r="AE280" s="35">
        <v>240</v>
      </c>
      <c r="AF280" s="105" t="s">
        <v>51</v>
      </c>
      <c r="AG280" s="1"/>
      <c r="AH280" s="1"/>
      <c r="AI280" s="1"/>
      <c r="AJ280" s="1"/>
      <c r="AK280" s="1"/>
      <c r="AL280" s="1"/>
      <c r="AM280" s="1"/>
      <c r="AN280" s="1" t="s">
        <v>51</v>
      </c>
    </row>
    <row r="281" spans="1:40" hidden="1" x14ac:dyDescent="0.2">
      <c r="A281" s="306" t="s">
        <v>147</v>
      </c>
      <c r="B281" s="39">
        <f t="shared" si="98"/>
        <v>241</v>
      </c>
      <c r="C281" s="52">
        <f>Data_Inputs!E269</f>
        <v>33573</v>
      </c>
      <c r="D281" s="75" t="s">
        <v>9</v>
      </c>
      <c r="E281" s="52">
        <f>Data_Inputs!F269</f>
        <v>33603</v>
      </c>
      <c r="F281" s="54">
        <f>IF(Data_Inputs!G269="",0,Data_Inputs!G269)</f>
        <v>0</v>
      </c>
      <c r="G281" s="54">
        <f>IF(Data_Inputs!H269="",0,Data_Inputs!H269)</f>
        <v>0</v>
      </c>
      <c r="H281" s="54">
        <f t="shared" si="99"/>
        <v>0</v>
      </c>
      <c r="I281" s="67">
        <f t="shared" si="100"/>
        <v>0</v>
      </c>
      <c r="J281" s="65"/>
      <c r="K281" s="67">
        <f t="shared" si="101"/>
        <v>0</v>
      </c>
      <c r="L281" s="67">
        <f t="shared" si="102"/>
        <v>0</v>
      </c>
      <c r="M281" s="148">
        <f t="shared" si="91"/>
        <v>0</v>
      </c>
      <c r="N281" s="11">
        <f t="shared" si="92"/>
        <v>0</v>
      </c>
      <c r="O281" s="11">
        <f t="shared" si="93"/>
        <v>0</v>
      </c>
      <c r="P281" s="11">
        <f t="shared" si="103"/>
        <v>0</v>
      </c>
      <c r="Q281" s="11">
        <f t="shared" si="104"/>
        <v>0</v>
      </c>
      <c r="R281" s="140">
        <f t="shared" si="94"/>
        <v>1.2E-5</v>
      </c>
      <c r="S281" s="67">
        <f t="shared" si="105"/>
        <v>1.2E-5</v>
      </c>
      <c r="T281" s="67">
        <f t="shared" si="106"/>
        <v>1.2E-5</v>
      </c>
      <c r="U281" s="91">
        <f t="shared" si="97"/>
        <v>241</v>
      </c>
      <c r="V281" s="54">
        <f t="shared" si="107"/>
        <v>0</v>
      </c>
      <c r="W281" s="54">
        <f t="shared" si="108"/>
        <v>0</v>
      </c>
      <c r="X281" s="41">
        <f t="shared" si="95"/>
        <v>1.2E-5</v>
      </c>
      <c r="Y281" s="40">
        <f>MAX($R$41:R269,R305:R676)</f>
        <v>3.6000000000000001E-5</v>
      </c>
      <c r="Z281" s="66">
        <f t="shared" si="90"/>
        <v>4.8000000000000001E-5</v>
      </c>
      <c r="AA281" s="35">
        <v>241</v>
      </c>
      <c r="AB281" s="41">
        <f t="shared" si="88"/>
        <v>0</v>
      </c>
      <c r="AC281" s="41">
        <f t="shared" si="89"/>
        <v>0</v>
      </c>
      <c r="AD281" s="41">
        <f t="shared" si="96"/>
        <v>1.2E-5</v>
      </c>
      <c r="AE281" s="35">
        <v>241</v>
      </c>
      <c r="AF281" s="105" t="s">
        <v>51</v>
      </c>
      <c r="AG281" s="1"/>
      <c r="AH281" s="1"/>
      <c r="AI281" s="1"/>
      <c r="AJ281" s="1"/>
      <c r="AK281" s="1"/>
      <c r="AL281" s="1"/>
      <c r="AM281" s="1"/>
      <c r="AN281" s="1" t="s">
        <v>51</v>
      </c>
    </row>
    <row r="282" spans="1:40" hidden="1" x14ac:dyDescent="0.2">
      <c r="A282" s="306" t="s">
        <v>147</v>
      </c>
      <c r="B282" s="39">
        <f t="shared" si="98"/>
        <v>242</v>
      </c>
      <c r="C282" s="52">
        <f>Data_Inputs!E270</f>
        <v>33543</v>
      </c>
      <c r="D282" s="75" t="s">
        <v>9</v>
      </c>
      <c r="E282" s="52">
        <f>Data_Inputs!F270</f>
        <v>33572</v>
      </c>
      <c r="F282" s="54">
        <f>IF(Data_Inputs!G270="",0,Data_Inputs!G270)</f>
        <v>0</v>
      </c>
      <c r="G282" s="54">
        <f>IF(Data_Inputs!H270="",0,Data_Inputs!H270)</f>
        <v>0</v>
      </c>
      <c r="H282" s="54">
        <f t="shared" si="99"/>
        <v>0</v>
      </c>
      <c r="I282" s="67">
        <f t="shared" si="100"/>
        <v>0</v>
      </c>
      <c r="J282" s="65"/>
      <c r="K282" s="67">
        <f t="shared" si="101"/>
        <v>0</v>
      </c>
      <c r="L282" s="67">
        <f t="shared" si="102"/>
        <v>0</v>
      </c>
      <c r="M282" s="148">
        <f t="shared" si="91"/>
        <v>0</v>
      </c>
      <c r="N282" s="11">
        <f t="shared" si="92"/>
        <v>0</v>
      </c>
      <c r="O282" s="11">
        <f t="shared" si="93"/>
        <v>0</v>
      </c>
      <c r="P282" s="11">
        <f t="shared" si="103"/>
        <v>0</v>
      </c>
      <c r="Q282" s="11">
        <f t="shared" si="104"/>
        <v>0</v>
      </c>
      <c r="R282" s="140">
        <f t="shared" si="94"/>
        <v>1.19E-5</v>
      </c>
      <c r="S282" s="67">
        <f t="shared" si="105"/>
        <v>1.19E-5</v>
      </c>
      <c r="T282" s="67">
        <f t="shared" si="106"/>
        <v>1.19E-5</v>
      </c>
      <c r="U282" s="91">
        <f t="shared" si="97"/>
        <v>242</v>
      </c>
      <c r="V282" s="54">
        <f t="shared" si="107"/>
        <v>0</v>
      </c>
      <c r="W282" s="54">
        <f t="shared" si="108"/>
        <v>0</v>
      </c>
      <c r="X282" s="41">
        <f t="shared" si="95"/>
        <v>1.19E-5</v>
      </c>
      <c r="Y282" s="40">
        <f>MAX($R$41:R270,R306:R677)</f>
        <v>3.6000000000000001E-5</v>
      </c>
      <c r="Z282" s="66">
        <f t="shared" si="90"/>
        <v>4.7899999999999999E-5</v>
      </c>
      <c r="AA282" s="35">
        <v>242</v>
      </c>
      <c r="AB282" s="41">
        <f t="shared" si="88"/>
        <v>0</v>
      </c>
      <c r="AC282" s="41">
        <f t="shared" si="89"/>
        <v>0</v>
      </c>
      <c r="AD282" s="41">
        <f t="shared" si="96"/>
        <v>1.19E-5</v>
      </c>
      <c r="AE282" s="35">
        <v>242</v>
      </c>
      <c r="AF282" s="105" t="s">
        <v>51</v>
      </c>
      <c r="AG282" s="1"/>
      <c r="AH282" s="1"/>
      <c r="AI282" s="1"/>
      <c r="AJ282" s="1"/>
      <c r="AK282" s="1"/>
      <c r="AL282" s="1"/>
      <c r="AM282" s="1"/>
      <c r="AN282" s="1" t="s">
        <v>51</v>
      </c>
    </row>
    <row r="283" spans="1:40" hidden="1" x14ac:dyDescent="0.2">
      <c r="A283" s="306" t="s">
        <v>147</v>
      </c>
      <c r="B283" s="39">
        <f t="shared" si="98"/>
        <v>243</v>
      </c>
      <c r="C283" s="52">
        <f>Data_Inputs!E271</f>
        <v>33512</v>
      </c>
      <c r="D283" s="75" t="s">
        <v>9</v>
      </c>
      <c r="E283" s="52">
        <f>Data_Inputs!F271</f>
        <v>33542</v>
      </c>
      <c r="F283" s="54">
        <f>IF(Data_Inputs!G271="",0,Data_Inputs!G271)</f>
        <v>0</v>
      </c>
      <c r="G283" s="54">
        <f>IF(Data_Inputs!H271="",0,Data_Inputs!H271)</f>
        <v>0</v>
      </c>
      <c r="H283" s="54">
        <f t="shared" si="99"/>
        <v>0</v>
      </c>
      <c r="I283" s="67">
        <f t="shared" si="100"/>
        <v>0</v>
      </c>
      <c r="J283" s="65"/>
      <c r="K283" s="67">
        <f t="shared" si="101"/>
        <v>0</v>
      </c>
      <c r="L283" s="67">
        <f t="shared" si="102"/>
        <v>0</v>
      </c>
      <c r="M283" s="148">
        <f t="shared" si="91"/>
        <v>0</v>
      </c>
      <c r="N283" s="11">
        <f t="shared" si="92"/>
        <v>0</v>
      </c>
      <c r="O283" s="11">
        <f t="shared" si="93"/>
        <v>0</v>
      </c>
      <c r="P283" s="11">
        <f t="shared" si="103"/>
        <v>0</v>
      </c>
      <c r="Q283" s="11">
        <f t="shared" si="104"/>
        <v>0</v>
      </c>
      <c r="R283" s="140">
        <f t="shared" si="94"/>
        <v>1.1800000000000001E-5</v>
      </c>
      <c r="S283" s="67">
        <f t="shared" si="105"/>
        <v>1.1800000000000001E-5</v>
      </c>
      <c r="T283" s="67">
        <f t="shared" si="106"/>
        <v>1.1800000000000001E-5</v>
      </c>
      <c r="U283" s="91">
        <f t="shared" si="97"/>
        <v>243</v>
      </c>
      <c r="V283" s="54">
        <f t="shared" si="107"/>
        <v>0</v>
      </c>
      <c r="W283" s="54">
        <f t="shared" si="108"/>
        <v>0</v>
      </c>
      <c r="X283" s="41">
        <f t="shared" si="95"/>
        <v>1.1800000000000001E-5</v>
      </c>
      <c r="Y283" s="40">
        <f>MAX($R$41:R271,R307:R678)</f>
        <v>3.6000000000000001E-5</v>
      </c>
      <c r="Z283" s="66">
        <f t="shared" si="90"/>
        <v>4.7800000000000003E-5</v>
      </c>
      <c r="AA283" s="35">
        <v>243</v>
      </c>
      <c r="AB283" s="41">
        <f t="shared" si="88"/>
        <v>0</v>
      </c>
      <c r="AC283" s="41">
        <f t="shared" si="89"/>
        <v>0</v>
      </c>
      <c r="AD283" s="41">
        <f t="shared" si="96"/>
        <v>1.1800000000000001E-5</v>
      </c>
      <c r="AE283" s="35">
        <v>243</v>
      </c>
      <c r="AF283" s="105" t="s">
        <v>51</v>
      </c>
      <c r="AG283" s="1"/>
      <c r="AH283" s="1"/>
      <c r="AI283" s="1"/>
      <c r="AJ283" s="1"/>
      <c r="AK283" s="1"/>
      <c r="AL283" s="1"/>
      <c r="AM283" s="1"/>
      <c r="AN283" s="1" t="s">
        <v>51</v>
      </c>
    </row>
    <row r="284" spans="1:40" hidden="1" x14ac:dyDescent="0.2">
      <c r="A284" s="306" t="s">
        <v>147</v>
      </c>
      <c r="B284" s="39">
        <f t="shared" si="98"/>
        <v>244</v>
      </c>
      <c r="C284" s="52">
        <f>Data_Inputs!E272</f>
        <v>33482</v>
      </c>
      <c r="D284" s="75" t="s">
        <v>9</v>
      </c>
      <c r="E284" s="52">
        <f>Data_Inputs!F272</f>
        <v>33511</v>
      </c>
      <c r="F284" s="54">
        <f>IF(Data_Inputs!G272="",0,Data_Inputs!G272)</f>
        <v>0</v>
      </c>
      <c r="G284" s="54">
        <f>IF(Data_Inputs!H272="",0,Data_Inputs!H272)</f>
        <v>0</v>
      </c>
      <c r="H284" s="54">
        <f t="shared" si="99"/>
        <v>0</v>
      </c>
      <c r="I284" s="67">
        <f t="shared" si="100"/>
        <v>0</v>
      </c>
      <c r="J284" s="65"/>
      <c r="K284" s="67">
        <f t="shared" si="101"/>
        <v>0</v>
      </c>
      <c r="L284" s="67">
        <f t="shared" si="102"/>
        <v>0</v>
      </c>
      <c r="M284" s="148">
        <f t="shared" si="91"/>
        <v>0</v>
      </c>
      <c r="N284" s="11">
        <f t="shared" si="92"/>
        <v>0</v>
      </c>
      <c r="O284" s="11">
        <f t="shared" si="93"/>
        <v>0</v>
      </c>
      <c r="P284" s="11">
        <f t="shared" si="103"/>
        <v>0</v>
      </c>
      <c r="Q284" s="11">
        <f t="shared" si="104"/>
        <v>0</v>
      </c>
      <c r="R284" s="140">
        <f t="shared" si="94"/>
        <v>1.17E-5</v>
      </c>
      <c r="S284" s="67">
        <f t="shared" si="105"/>
        <v>1.17E-5</v>
      </c>
      <c r="T284" s="67">
        <f t="shared" si="106"/>
        <v>1.17E-5</v>
      </c>
      <c r="U284" s="91">
        <f t="shared" si="97"/>
        <v>244</v>
      </c>
      <c r="V284" s="54">
        <f t="shared" si="107"/>
        <v>0</v>
      </c>
      <c r="W284" s="54">
        <f t="shared" si="108"/>
        <v>0</v>
      </c>
      <c r="X284" s="41">
        <f t="shared" si="95"/>
        <v>1.17E-5</v>
      </c>
      <c r="Y284" s="40">
        <f>MAX($R$41:R272,R308:R679)</f>
        <v>3.6000000000000001E-5</v>
      </c>
      <c r="Z284" s="66">
        <f t="shared" si="90"/>
        <v>4.7700000000000001E-5</v>
      </c>
      <c r="AA284" s="35">
        <v>244</v>
      </c>
      <c r="AB284" s="41">
        <f t="shared" si="88"/>
        <v>0</v>
      </c>
      <c r="AC284" s="41">
        <f t="shared" si="89"/>
        <v>0</v>
      </c>
      <c r="AD284" s="41">
        <f t="shared" si="96"/>
        <v>1.17E-5</v>
      </c>
      <c r="AE284" s="35">
        <v>244</v>
      </c>
      <c r="AF284" s="105" t="s">
        <v>51</v>
      </c>
      <c r="AG284" s="1"/>
      <c r="AH284" s="1"/>
      <c r="AI284" s="1"/>
      <c r="AJ284" s="1"/>
      <c r="AK284" s="1"/>
      <c r="AL284" s="1"/>
      <c r="AM284" s="1"/>
      <c r="AN284" s="1" t="s">
        <v>51</v>
      </c>
    </row>
    <row r="285" spans="1:40" hidden="1" x14ac:dyDescent="0.2">
      <c r="A285" s="306" t="s">
        <v>147</v>
      </c>
      <c r="B285" s="39">
        <f t="shared" si="98"/>
        <v>245</v>
      </c>
      <c r="C285" s="52">
        <f>Data_Inputs!E273</f>
        <v>33451</v>
      </c>
      <c r="D285" s="75" t="s">
        <v>9</v>
      </c>
      <c r="E285" s="52">
        <f>Data_Inputs!F273</f>
        <v>33481</v>
      </c>
      <c r="F285" s="54">
        <f>IF(Data_Inputs!G273="",0,Data_Inputs!G273)</f>
        <v>0</v>
      </c>
      <c r="G285" s="54">
        <f>IF(Data_Inputs!H273="",0,Data_Inputs!H273)</f>
        <v>0</v>
      </c>
      <c r="H285" s="54">
        <f t="shared" si="99"/>
        <v>0</v>
      </c>
      <c r="I285" s="67">
        <f t="shared" si="100"/>
        <v>0</v>
      </c>
      <c r="J285" s="65"/>
      <c r="K285" s="67">
        <f t="shared" si="101"/>
        <v>0</v>
      </c>
      <c r="L285" s="67">
        <f t="shared" si="102"/>
        <v>0</v>
      </c>
      <c r="M285" s="148">
        <f t="shared" si="91"/>
        <v>0</v>
      </c>
      <c r="N285" s="11">
        <f t="shared" si="92"/>
        <v>0</v>
      </c>
      <c r="O285" s="11">
        <f t="shared" si="93"/>
        <v>0</v>
      </c>
      <c r="P285" s="11">
        <f t="shared" si="103"/>
        <v>0</v>
      </c>
      <c r="Q285" s="11">
        <f t="shared" si="104"/>
        <v>0</v>
      </c>
      <c r="R285" s="140">
        <f t="shared" si="94"/>
        <v>1.1600000000000001E-5</v>
      </c>
      <c r="S285" s="67">
        <f t="shared" si="105"/>
        <v>1.1600000000000001E-5</v>
      </c>
      <c r="T285" s="67">
        <f t="shared" si="106"/>
        <v>1.1600000000000001E-5</v>
      </c>
      <c r="U285" s="91">
        <f t="shared" si="97"/>
        <v>245</v>
      </c>
      <c r="V285" s="54">
        <f t="shared" si="107"/>
        <v>0</v>
      </c>
      <c r="W285" s="54">
        <f t="shared" si="108"/>
        <v>0</v>
      </c>
      <c r="X285" s="41">
        <f t="shared" si="95"/>
        <v>1.1600000000000001E-5</v>
      </c>
      <c r="Y285" s="40">
        <f>MAX($R$41:R273,R309:R680)</f>
        <v>3.6000000000000001E-5</v>
      </c>
      <c r="Z285" s="66">
        <f t="shared" si="90"/>
        <v>4.7600000000000005E-5</v>
      </c>
      <c r="AA285" s="35">
        <v>245</v>
      </c>
      <c r="AB285" s="41">
        <f t="shared" si="88"/>
        <v>0</v>
      </c>
      <c r="AC285" s="41">
        <f t="shared" si="89"/>
        <v>0</v>
      </c>
      <c r="AD285" s="41">
        <f t="shared" si="96"/>
        <v>1.1600000000000001E-5</v>
      </c>
      <c r="AE285" s="35">
        <v>245</v>
      </c>
      <c r="AF285" s="105" t="s">
        <v>51</v>
      </c>
      <c r="AG285" s="1"/>
      <c r="AH285" s="1"/>
      <c r="AI285" s="1"/>
      <c r="AJ285" s="1"/>
      <c r="AK285" s="1"/>
      <c r="AL285" s="1"/>
      <c r="AM285" s="1"/>
      <c r="AN285" s="1" t="s">
        <v>51</v>
      </c>
    </row>
    <row r="286" spans="1:40" hidden="1" x14ac:dyDescent="0.2">
      <c r="A286" s="306" t="s">
        <v>147</v>
      </c>
      <c r="B286" s="39">
        <f t="shared" si="98"/>
        <v>246</v>
      </c>
      <c r="C286" s="52">
        <f>Data_Inputs!E274</f>
        <v>33420</v>
      </c>
      <c r="D286" s="75" t="s">
        <v>9</v>
      </c>
      <c r="E286" s="52">
        <f>Data_Inputs!F274</f>
        <v>33450</v>
      </c>
      <c r="F286" s="54">
        <f>IF(Data_Inputs!G274="",0,Data_Inputs!G274)</f>
        <v>0</v>
      </c>
      <c r="G286" s="54">
        <f>IF(Data_Inputs!H274="",0,Data_Inputs!H274)</f>
        <v>0</v>
      </c>
      <c r="H286" s="54">
        <f t="shared" si="99"/>
        <v>0</v>
      </c>
      <c r="I286" s="67">
        <f t="shared" si="100"/>
        <v>0</v>
      </c>
      <c r="J286" s="65"/>
      <c r="K286" s="67">
        <f t="shared" si="101"/>
        <v>0</v>
      </c>
      <c r="L286" s="67">
        <f t="shared" si="102"/>
        <v>0</v>
      </c>
      <c r="M286" s="148">
        <f t="shared" si="91"/>
        <v>0</v>
      </c>
      <c r="N286" s="11">
        <f t="shared" si="92"/>
        <v>0</v>
      </c>
      <c r="O286" s="11">
        <f t="shared" si="93"/>
        <v>0</v>
      </c>
      <c r="P286" s="11">
        <f t="shared" si="103"/>
        <v>0</v>
      </c>
      <c r="Q286" s="11">
        <f t="shared" si="104"/>
        <v>0</v>
      </c>
      <c r="R286" s="140">
        <f t="shared" si="94"/>
        <v>1.15E-5</v>
      </c>
      <c r="S286" s="67">
        <f t="shared" si="105"/>
        <v>1.15E-5</v>
      </c>
      <c r="T286" s="67">
        <f t="shared" si="106"/>
        <v>1.15E-5</v>
      </c>
      <c r="U286" s="91">
        <f t="shared" si="97"/>
        <v>246</v>
      </c>
      <c r="V286" s="54">
        <f t="shared" si="107"/>
        <v>0</v>
      </c>
      <c r="W286" s="54">
        <f t="shared" si="108"/>
        <v>0</v>
      </c>
      <c r="X286" s="41">
        <f t="shared" si="95"/>
        <v>1.15E-5</v>
      </c>
      <c r="Y286" s="40">
        <f>MAX($R$41:R274,R310:R681)</f>
        <v>3.6000000000000001E-5</v>
      </c>
      <c r="Z286" s="66">
        <f t="shared" si="90"/>
        <v>4.7500000000000003E-5</v>
      </c>
      <c r="AA286" s="35">
        <v>246</v>
      </c>
      <c r="AB286" s="41">
        <f t="shared" si="88"/>
        <v>0</v>
      </c>
      <c r="AC286" s="41">
        <f t="shared" si="89"/>
        <v>0</v>
      </c>
      <c r="AD286" s="41">
        <f t="shared" si="96"/>
        <v>1.15E-5</v>
      </c>
      <c r="AE286" s="35">
        <v>246</v>
      </c>
      <c r="AF286" s="105" t="s">
        <v>51</v>
      </c>
      <c r="AG286" s="1"/>
      <c r="AH286" s="1"/>
      <c r="AI286" s="1"/>
      <c r="AJ286" s="1"/>
      <c r="AK286" s="1"/>
      <c r="AL286" s="1"/>
      <c r="AM286" s="1"/>
      <c r="AN286" s="1" t="s">
        <v>51</v>
      </c>
    </row>
    <row r="287" spans="1:40" hidden="1" x14ac:dyDescent="0.2">
      <c r="A287" s="306" t="s">
        <v>147</v>
      </c>
      <c r="B287" s="39">
        <f t="shared" si="98"/>
        <v>247</v>
      </c>
      <c r="C287" s="52">
        <f>Data_Inputs!E275</f>
        <v>33390</v>
      </c>
      <c r="D287" s="75" t="s">
        <v>9</v>
      </c>
      <c r="E287" s="52">
        <f>Data_Inputs!F275</f>
        <v>33419</v>
      </c>
      <c r="F287" s="54">
        <f>IF(Data_Inputs!G275="",0,Data_Inputs!G275)</f>
        <v>0</v>
      </c>
      <c r="G287" s="54">
        <f>IF(Data_Inputs!H275="",0,Data_Inputs!H275)</f>
        <v>0</v>
      </c>
      <c r="H287" s="54">
        <f t="shared" si="99"/>
        <v>0</v>
      </c>
      <c r="I287" s="67">
        <f t="shared" si="100"/>
        <v>0</v>
      </c>
      <c r="J287" s="65"/>
      <c r="K287" s="67">
        <f t="shared" si="101"/>
        <v>0</v>
      </c>
      <c r="L287" s="67">
        <f t="shared" si="102"/>
        <v>0</v>
      </c>
      <c r="M287" s="148">
        <f t="shared" si="91"/>
        <v>0</v>
      </c>
      <c r="N287" s="11">
        <f t="shared" si="92"/>
        <v>0</v>
      </c>
      <c r="O287" s="11">
        <f t="shared" si="93"/>
        <v>0</v>
      </c>
      <c r="P287" s="11">
        <f t="shared" si="103"/>
        <v>0</v>
      </c>
      <c r="Q287" s="11">
        <f t="shared" si="104"/>
        <v>0</v>
      </c>
      <c r="R287" s="140">
        <f t="shared" si="94"/>
        <v>1.1399999999999999E-5</v>
      </c>
      <c r="S287" s="67">
        <f t="shared" si="105"/>
        <v>1.1399999999999999E-5</v>
      </c>
      <c r="T287" s="67">
        <f t="shared" si="106"/>
        <v>1.1399999999999999E-5</v>
      </c>
      <c r="U287" s="91">
        <f t="shared" si="97"/>
        <v>247</v>
      </c>
      <c r="V287" s="54">
        <f t="shared" si="107"/>
        <v>0</v>
      </c>
      <c r="W287" s="54">
        <f t="shared" si="108"/>
        <v>0</v>
      </c>
      <c r="X287" s="41">
        <f t="shared" si="95"/>
        <v>1.1399999999999999E-5</v>
      </c>
      <c r="Y287" s="40">
        <f>MAX($R$41:R275,R311:R682)</f>
        <v>3.6000000000000001E-5</v>
      </c>
      <c r="Z287" s="66">
        <f t="shared" si="90"/>
        <v>4.74E-5</v>
      </c>
      <c r="AA287" s="35">
        <v>247</v>
      </c>
      <c r="AB287" s="41">
        <f t="shared" si="88"/>
        <v>0</v>
      </c>
      <c r="AC287" s="41">
        <f t="shared" si="89"/>
        <v>0</v>
      </c>
      <c r="AD287" s="41">
        <f t="shared" si="96"/>
        <v>1.1399999999999999E-5</v>
      </c>
      <c r="AE287" s="35">
        <v>247</v>
      </c>
      <c r="AF287" s="105" t="s">
        <v>51</v>
      </c>
      <c r="AG287" s="1"/>
      <c r="AH287" s="1"/>
      <c r="AI287" s="1"/>
      <c r="AJ287" s="1"/>
      <c r="AK287" s="1"/>
      <c r="AL287" s="1"/>
      <c r="AM287" s="1"/>
      <c r="AN287" s="1" t="s">
        <v>51</v>
      </c>
    </row>
    <row r="288" spans="1:40" hidden="1" x14ac:dyDescent="0.2">
      <c r="A288" s="306" t="s">
        <v>147</v>
      </c>
      <c r="B288" s="39">
        <f t="shared" si="98"/>
        <v>248</v>
      </c>
      <c r="C288" s="52">
        <f>Data_Inputs!E276</f>
        <v>33359</v>
      </c>
      <c r="D288" s="75" t="s">
        <v>9</v>
      </c>
      <c r="E288" s="52">
        <f>Data_Inputs!F276</f>
        <v>33389</v>
      </c>
      <c r="F288" s="54">
        <f>IF(Data_Inputs!G276="",0,Data_Inputs!G276)</f>
        <v>0</v>
      </c>
      <c r="G288" s="54">
        <f>IF(Data_Inputs!H276="",0,Data_Inputs!H276)</f>
        <v>0</v>
      </c>
      <c r="H288" s="54">
        <f t="shared" si="99"/>
        <v>0</v>
      </c>
      <c r="I288" s="67">
        <f t="shared" si="100"/>
        <v>0</v>
      </c>
      <c r="J288" s="65"/>
      <c r="K288" s="67">
        <f t="shared" si="101"/>
        <v>0</v>
      </c>
      <c r="L288" s="67">
        <f t="shared" si="102"/>
        <v>0</v>
      </c>
      <c r="M288" s="148">
        <f t="shared" si="91"/>
        <v>0</v>
      </c>
      <c r="N288" s="11">
        <f t="shared" si="92"/>
        <v>0</v>
      </c>
      <c r="O288" s="11">
        <f t="shared" si="93"/>
        <v>0</v>
      </c>
      <c r="P288" s="11">
        <f t="shared" si="103"/>
        <v>0</v>
      </c>
      <c r="Q288" s="11">
        <f t="shared" si="104"/>
        <v>0</v>
      </c>
      <c r="R288" s="140">
        <f t="shared" si="94"/>
        <v>1.13E-5</v>
      </c>
      <c r="S288" s="67">
        <f t="shared" si="105"/>
        <v>1.13E-5</v>
      </c>
      <c r="T288" s="67">
        <f t="shared" si="106"/>
        <v>1.13E-5</v>
      </c>
      <c r="U288" s="91">
        <f t="shared" si="97"/>
        <v>248</v>
      </c>
      <c r="V288" s="54">
        <f t="shared" si="107"/>
        <v>0</v>
      </c>
      <c r="W288" s="54">
        <f t="shared" si="108"/>
        <v>0</v>
      </c>
      <c r="X288" s="41">
        <f t="shared" si="95"/>
        <v>1.13E-5</v>
      </c>
      <c r="Y288" s="40">
        <f>MAX($R$41:R276,R312:R683)</f>
        <v>3.6000000000000001E-5</v>
      </c>
      <c r="Z288" s="66">
        <f t="shared" si="90"/>
        <v>4.7299999999999998E-5</v>
      </c>
      <c r="AA288" s="35">
        <v>248</v>
      </c>
      <c r="AB288" s="41">
        <f t="shared" si="88"/>
        <v>0</v>
      </c>
      <c r="AC288" s="41">
        <f t="shared" si="89"/>
        <v>0</v>
      </c>
      <c r="AD288" s="41">
        <f t="shared" si="96"/>
        <v>1.13E-5</v>
      </c>
      <c r="AE288" s="35">
        <v>248</v>
      </c>
      <c r="AF288" s="105" t="s">
        <v>51</v>
      </c>
      <c r="AG288" s="1"/>
      <c r="AH288" s="1"/>
      <c r="AI288" s="1"/>
      <c r="AJ288" s="1"/>
      <c r="AK288" s="1"/>
      <c r="AL288" s="1"/>
      <c r="AM288" s="1"/>
      <c r="AN288" s="1" t="s">
        <v>51</v>
      </c>
    </row>
    <row r="289" spans="1:40" hidden="1" x14ac:dyDescent="0.2">
      <c r="A289" s="306" t="s">
        <v>147</v>
      </c>
      <c r="B289" s="39">
        <f t="shared" si="98"/>
        <v>249</v>
      </c>
      <c r="C289" s="52">
        <f>Data_Inputs!E277</f>
        <v>33329</v>
      </c>
      <c r="D289" s="75" t="s">
        <v>9</v>
      </c>
      <c r="E289" s="52">
        <f>Data_Inputs!F277</f>
        <v>33358</v>
      </c>
      <c r="F289" s="54">
        <f>IF(Data_Inputs!G277="",0,Data_Inputs!G277)</f>
        <v>0</v>
      </c>
      <c r="G289" s="54">
        <f>IF(Data_Inputs!H277="",0,Data_Inputs!H277)</f>
        <v>0</v>
      </c>
      <c r="H289" s="54">
        <f t="shared" si="99"/>
        <v>0</v>
      </c>
      <c r="I289" s="67">
        <f t="shared" si="100"/>
        <v>0</v>
      </c>
      <c r="J289" s="65"/>
      <c r="K289" s="67">
        <f t="shared" si="101"/>
        <v>0</v>
      </c>
      <c r="L289" s="67">
        <f t="shared" si="102"/>
        <v>0</v>
      </c>
      <c r="M289" s="148">
        <f t="shared" si="91"/>
        <v>0</v>
      </c>
      <c r="N289" s="11">
        <f t="shared" si="92"/>
        <v>0</v>
      </c>
      <c r="O289" s="11">
        <f t="shared" si="93"/>
        <v>0</v>
      </c>
      <c r="P289" s="11">
        <f t="shared" si="103"/>
        <v>0</v>
      </c>
      <c r="Q289" s="11">
        <f t="shared" si="104"/>
        <v>0</v>
      </c>
      <c r="R289" s="140">
        <f t="shared" si="94"/>
        <v>1.1199999999999999E-5</v>
      </c>
      <c r="S289" s="67">
        <f t="shared" si="105"/>
        <v>1.1199999999999999E-5</v>
      </c>
      <c r="T289" s="67">
        <f t="shared" si="106"/>
        <v>1.1199999999999999E-5</v>
      </c>
      <c r="U289" s="91">
        <f t="shared" si="97"/>
        <v>249</v>
      </c>
      <c r="V289" s="54">
        <f t="shared" si="107"/>
        <v>0</v>
      </c>
      <c r="W289" s="54">
        <f t="shared" si="108"/>
        <v>0</v>
      </c>
      <c r="X289" s="41">
        <f t="shared" si="95"/>
        <v>1.1199999999999999E-5</v>
      </c>
      <c r="Y289" s="40">
        <f>MAX($R$41:R277,R313:R684)</f>
        <v>3.6000000000000001E-5</v>
      </c>
      <c r="Z289" s="66">
        <f t="shared" si="90"/>
        <v>4.7200000000000002E-5</v>
      </c>
      <c r="AA289" s="35">
        <v>249</v>
      </c>
      <c r="AB289" s="41">
        <f t="shared" si="88"/>
        <v>0</v>
      </c>
      <c r="AC289" s="41">
        <f t="shared" si="89"/>
        <v>0</v>
      </c>
      <c r="AD289" s="41">
        <f t="shared" si="96"/>
        <v>1.1199999999999999E-5</v>
      </c>
      <c r="AE289" s="35">
        <v>249</v>
      </c>
      <c r="AF289" s="105" t="s">
        <v>51</v>
      </c>
      <c r="AG289" s="1"/>
      <c r="AH289" s="1"/>
      <c r="AI289" s="1"/>
      <c r="AJ289" s="1"/>
      <c r="AK289" s="1"/>
      <c r="AL289" s="1"/>
      <c r="AM289" s="1"/>
      <c r="AN289" s="1" t="s">
        <v>51</v>
      </c>
    </row>
    <row r="290" spans="1:40" hidden="1" x14ac:dyDescent="0.2">
      <c r="A290" s="306" t="s">
        <v>147</v>
      </c>
      <c r="B290" s="39">
        <f t="shared" si="98"/>
        <v>250</v>
      </c>
      <c r="C290" s="52">
        <f>Data_Inputs!E278</f>
        <v>33298</v>
      </c>
      <c r="D290" s="75" t="s">
        <v>9</v>
      </c>
      <c r="E290" s="52">
        <f>Data_Inputs!F278</f>
        <v>33328</v>
      </c>
      <c r="F290" s="54">
        <f>IF(Data_Inputs!G278="",0,Data_Inputs!G278)</f>
        <v>0</v>
      </c>
      <c r="G290" s="54">
        <f>IF(Data_Inputs!H278="",0,Data_Inputs!H278)</f>
        <v>0</v>
      </c>
      <c r="H290" s="54">
        <f t="shared" si="99"/>
        <v>0</v>
      </c>
      <c r="I290" s="67">
        <f t="shared" si="100"/>
        <v>0</v>
      </c>
      <c r="J290" s="65"/>
      <c r="K290" s="67">
        <f t="shared" si="101"/>
        <v>0</v>
      </c>
      <c r="L290" s="67">
        <f t="shared" si="102"/>
        <v>0</v>
      </c>
      <c r="M290" s="148">
        <f t="shared" si="91"/>
        <v>0</v>
      </c>
      <c r="N290" s="11">
        <f t="shared" si="92"/>
        <v>0</v>
      </c>
      <c r="O290" s="11">
        <f t="shared" si="93"/>
        <v>0</v>
      </c>
      <c r="P290" s="11">
        <f t="shared" si="103"/>
        <v>0</v>
      </c>
      <c r="Q290" s="11">
        <f t="shared" si="104"/>
        <v>0</v>
      </c>
      <c r="R290" s="140">
        <f t="shared" si="94"/>
        <v>1.11E-5</v>
      </c>
      <c r="S290" s="67">
        <f t="shared" si="105"/>
        <v>1.11E-5</v>
      </c>
      <c r="T290" s="67">
        <f t="shared" si="106"/>
        <v>1.11E-5</v>
      </c>
      <c r="U290" s="91">
        <f t="shared" si="97"/>
        <v>250</v>
      </c>
      <c r="V290" s="54">
        <f t="shared" si="107"/>
        <v>0</v>
      </c>
      <c r="W290" s="54">
        <f t="shared" si="108"/>
        <v>0</v>
      </c>
      <c r="X290" s="41">
        <f t="shared" si="95"/>
        <v>1.11E-5</v>
      </c>
      <c r="Y290" s="40">
        <f>MAX($R$41:R278,R314:R685)</f>
        <v>3.6000000000000001E-5</v>
      </c>
      <c r="Z290" s="66">
        <f t="shared" si="90"/>
        <v>4.71E-5</v>
      </c>
      <c r="AA290" s="35">
        <v>250</v>
      </c>
      <c r="AB290" s="41">
        <f t="shared" si="88"/>
        <v>0</v>
      </c>
      <c r="AC290" s="41">
        <f t="shared" si="89"/>
        <v>0</v>
      </c>
      <c r="AD290" s="41">
        <f t="shared" si="96"/>
        <v>1.11E-5</v>
      </c>
      <c r="AE290" s="35">
        <v>250</v>
      </c>
      <c r="AF290" s="105" t="s">
        <v>51</v>
      </c>
      <c r="AG290" s="1"/>
      <c r="AH290" s="1"/>
      <c r="AI290" s="1"/>
      <c r="AJ290" s="1"/>
      <c r="AK290" s="1"/>
      <c r="AL290" s="1"/>
      <c r="AM290" s="1"/>
      <c r="AN290" s="1" t="s">
        <v>51</v>
      </c>
    </row>
    <row r="291" spans="1:40" hidden="1" x14ac:dyDescent="0.2">
      <c r="A291" s="306" t="s">
        <v>147</v>
      </c>
      <c r="B291" s="39">
        <f t="shared" si="98"/>
        <v>251</v>
      </c>
      <c r="C291" s="52">
        <f>Data_Inputs!E279</f>
        <v>33270</v>
      </c>
      <c r="D291" s="75" t="s">
        <v>9</v>
      </c>
      <c r="E291" s="52">
        <f>Data_Inputs!F279</f>
        <v>33297</v>
      </c>
      <c r="F291" s="54">
        <f>IF(Data_Inputs!G279="",0,Data_Inputs!G279)</f>
        <v>0</v>
      </c>
      <c r="G291" s="54">
        <f>IF(Data_Inputs!H279="",0,Data_Inputs!H279)</f>
        <v>0</v>
      </c>
      <c r="H291" s="54">
        <f t="shared" si="99"/>
        <v>0</v>
      </c>
      <c r="I291" s="67">
        <f t="shared" si="100"/>
        <v>0</v>
      </c>
      <c r="J291" s="65"/>
      <c r="K291" s="67">
        <f t="shared" si="101"/>
        <v>0</v>
      </c>
      <c r="L291" s="67">
        <f t="shared" si="102"/>
        <v>0</v>
      </c>
      <c r="M291" s="148">
        <f t="shared" si="91"/>
        <v>0</v>
      </c>
      <c r="N291" s="11">
        <f t="shared" si="92"/>
        <v>0</v>
      </c>
      <c r="O291" s="11">
        <f t="shared" si="93"/>
        <v>0</v>
      </c>
      <c r="P291" s="11">
        <f t="shared" si="103"/>
        <v>0</v>
      </c>
      <c r="Q291" s="11">
        <f t="shared" si="104"/>
        <v>0</v>
      </c>
      <c r="R291" s="140">
        <f t="shared" si="94"/>
        <v>1.1E-5</v>
      </c>
      <c r="S291" s="67">
        <f t="shared" si="105"/>
        <v>1.1E-5</v>
      </c>
      <c r="T291" s="67">
        <f t="shared" si="106"/>
        <v>1.1E-5</v>
      </c>
      <c r="U291" s="91">
        <f t="shared" si="97"/>
        <v>251</v>
      </c>
      <c r="V291" s="54">
        <f t="shared" si="107"/>
        <v>0</v>
      </c>
      <c r="W291" s="54">
        <f t="shared" si="108"/>
        <v>0</v>
      </c>
      <c r="X291" s="41">
        <f t="shared" si="95"/>
        <v>1.1E-5</v>
      </c>
      <c r="Y291" s="40">
        <f>MAX($R$41:R279,R315:R686)</f>
        <v>3.6000000000000001E-5</v>
      </c>
      <c r="Z291" s="66">
        <f t="shared" si="90"/>
        <v>4.7000000000000004E-5</v>
      </c>
      <c r="AA291" s="35">
        <v>251</v>
      </c>
      <c r="AB291" s="41">
        <f t="shared" si="88"/>
        <v>0</v>
      </c>
      <c r="AC291" s="41">
        <f t="shared" si="89"/>
        <v>0</v>
      </c>
      <c r="AD291" s="41">
        <f t="shared" si="96"/>
        <v>1.1E-5</v>
      </c>
      <c r="AE291" s="35">
        <v>251</v>
      </c>
      <c r="AF291" s="105" t="s">
        <v>51</v>
      </c>
      <c r="AG291" s="1"/>
      <c r="AH291" s="1"/>
      <c r="AI291" s="1"/>
      <c r="AJ291" s="1"/>
      <c r="AK291" s="1"/>
      <c r="AL291" s="1"/>
      <c r="AM291" s="1"/>
      <c r="AN291" s="1" t="s">
        <v>51</v>
      </c>
    </row>
    <row r="292" spans="1:40" hidden="1" x14ac:dyDescent="0.2">
      <c r="A292" s="306" t="s">
        <v>147</v>
      </c>
      <c r="B292" s="39">
        <f t="shared" si="98"/>
        <v>252</v>
      </c>
      <c r="C292" s="52">
        <f>Data_Inputs!E280</f>
        <v>33239</v>
      </c>
      <c r="D292" s="75" t="s">
        <v>9</v>
      </c>
      <c r="E292" s="52">
        <f>Data_Inputs!F280</f>
        <v>33269</v>
      </c>
      <c r="F292" s="54">
        <f>IF(Data_Inputs!G280="",0,Data_Inputs!G280)</f>
        <v>0</v>
      </c>
      <c r="G292" s="54">
        <f>IF(Data_Inputs!H280="",0,Data_Inputs!H280)</f>
        <v>0</v>
      </c>
      <c r="H292" s="54">
        <f t="shared" si="99"/>
        <v>0</v>
      </c>
      <c r="I292" s="67">
        <f t="shared" si="100"/>
        <v>0</v>
      </c>
      <c r="J292" s="65"/>
      <c r="K292" s="67">
        <f t="shared" si="101"/>
        <v>0</v>
      </c>
      <c r="L292" s="67">
        <f t="shared" si="102"/>
        <v>0</v>
      </c>
      <c r="M292" s="148">
        <f t="shared" si="91"/>
        <v>0</v>
      </c>
      <c r="N292" s="11">
        <f t="shared" si="92"/>
        <v>0</v>
      </c>
      <c r="O292" s="11">
        <f t="shared" si="93"/>
        <v>0</v>
      </c>
      <c r="P292" s="11">
        <f t="shared" si="103"/>
        <v>0</v>
      </c>
      <c r="Q292" s="11">
        <f t="shared" si="104"/>
        <v>0</v>
      </c>
      <c r="R292" s="140">
        <f t="shared" si="94"/>
        <v>1.0900000000000001E-5</v>
      </c>
      <c r="S292" s="67">
        <f t="shared" si="105"/>
        <v>1.0900000000000001E-5</v>
      </c>
      <c r="T292" s="67">
        <f t="shared" si="106"/>
        <v>1.0900000000000001E-5</v>
      </c>
      <c r="U292" s="91">
        <f t="shared" si="97"/>
        <v>252</v>
      </c>
      <c r="V292" s="54">
        <f t="shared" si="107"/>
        <v>0</v>
      </c>
      <c r="W292" s="54">
        <f t="shared" si="108"/>
        <v>0</v>
      </c>
      <c r="X292" s="41">
        <f t="shared" si="95"/>
        <v>1.0900000000000001E-5</v>
      </c>
      <c r="Y292" s="40">
        <f>MAX($R$41:R280,R316:R687)</f>
        <v>3.6000000000000001E-5</v>
      </c>
      <c r="Z292" s="66">
        <f t="shared" si="90"/>
        <v>4.6900000000000002E-5</v>
      </c>
      <c r="AA292" s="35">
        <v>252</v>
      </c>
      <c r="AB292" s="41">
        <f t="shared" si="88"/>
        <v>0</v>
      </c>
      <c r="AC292" s="41">
        <f t="shared" si="89"/>
        <v>0</v>
      </c>
      <c r="AD292" s="41">
        <f t="shared" si="96"/>
        <v>1.0900000000000001E-5</v>
      </c>
      <c r="AE292" s="35">
        <v>252</v>
      </c>
      <c r="AF292" s="105" t="s">
        <v>51</v>
      </c>
      <c r="AG292" s="1"/>
      <c r="AH292" s="1"/>
      <c r="AI292" s="1"/>
      <c r="AJ292" s="1"/>
      <c r="AK292" s="1"/>
      <c r="AL292" s="1"/>
      <c r="AM292" s="1"/>
      <c r="AN292" s="1" t="s">
        <v>51</v>
      </c>
    </row>
    <row r="293" spans="1:40" hidden="1" x14ac:dyDescent="0.2">
      <c r="A293" s="306" t="s">
        <v>147</v>
      </c>
      <c r="B293" s="39">
        <f t="shared" si="98"/>
        <v>253</v>
      </c>
      <c r="C293" s="52">
        <f>Data_Inputs!E281</f>
        <v>33208</v>
      </c>
      <c r="D293" s="75" t="s">
        <v>9</v>
      </c>
      <c r="E293" s="52">
        <f>Data_Inputs!F281</f>
        <v>33238</v>
      </c>
      <c r="F293" s="54">
        <f>IF(Data_Inputs!G281="",0,Data_Inputs!G281)</f>
        <v>0</v>
      </c>
      <c r="G293" s="54">
        <f>IF(Data_Inputs!H281="",0,Data_Inputs!H281)</f>
        <v>0</v>
      </c>
      <c r="H293" s="54">
        <f t="shared" si="99"/>
        <v>0</v>
      </c>
      <c r="I293" s="67">
        <f t="shared" si="100"/>
        <v>0</v>
      </c>
      <c r="J293" s="65"/>
      <c r="K293" s="67">
        <f t="shared" si="101"/>
        <v>0</v>
      </c>
      <c r="L293" s="67">
        <f t="shared" si="102"/>
        <v>0</v>
      </c>
      <c r="M293" s="148">
        <f t="shared" si="91"/>
        <v>0</v>
      </c>
      <c r="N293" s="11">
        <f t="shared" si="92"/>
        <v>0</v>
      </c>
      <c r="O293" s="11">
        <f t="shared" si="93"/>
        <v>0</v>
      </c>
      <c r="P293" s="11">
        <f t="shared" si="103"/>
        <v>0</v>
      </c>
      <c r="Q293" s="11">
        <f t="shared" si="104"/>
        <v>0</v>
      </c>
      <c r="R293" s="140">
        <f t="shared" si="94"/>
        <v>1.08E-5</v>
      </c>
      <c r="S293" s="67">
        <f t="shared" si="105"/>
        <v>1.08E-5</v>
      </c>
      <c r="T293" s="67">
        <f t="shared" si="106"/>
        <v>1.08E-5</v>
      </c>
      <c r="U293" s="91">
        <f t="shared" si="97"/>
        <v>253</v>
      </c>
      <c r="V293" s="54">
        <f t="shared" si="107"/>
        <v>0</v>
      </c>
      <c r="W293" s="54">
        <f t="shared" si="108"/>
        <v>0</v>
      </c>
      <c r="X293" s="41">
        <f t="shared" si="95"/>
        <v>1.08E-5</v>
      </c>
      <c r="Y293" s="40">
        <f>MAX($R$41:R281,R317:R688)</f>
        <v>3.6000000000000001E-5</v>
      </c>
      <c r="Z293" s="66">
        <f t="shared" si="90"/>
        <v>4.6799999999999999E-5</v>
      </c>
      <c r="AA293" s="35">
        <v>253</v>
      </c>
      <c r="AB293" s="41">
        <f t="shared" si="88"/>
        <v>0</v>
      </c>
      <c r="AC293" s="41">
        <f t="shared" si="89"/>
        <v>0</v>
      </c>
      <c r="AD293" s="41">
        <f t="shared" si="96"/>
        <v>1.08E-5</v>
      </c>
      <c r="AE293" s="35">
        <v>253</v>
      </c>
      <c r="AF293" s="105" t="s">
        <v>51</v>
      </c>
      <c r="AG293" s="1"/>
      <c r="AH293" s="1"/>
      <c r="AI293" s="1"/>
      <c r="AJ293" s="1"/>
      <c r="AK293" s="1"/>
      <c r="AL293" s="1"/>
      <c r="AM293" s="1"/>
      <c r="AN293" s="1" t="s">
        <v>51</v>
      </c>
    </row>
    <row r="294" spans="1:40" hidden="1" x14ac:dyDescent="0.2">
      <c r="A294" s="306" t="s">
        <v>147</v>
      </c>
      <c r="B294" s="39">
        <f t="shared" si="98"/>
        <v>254</v>
      </c>
      <c r="C294" s="52">
        <f>Data_Inputs!E282</f>
        <v>33178</v>
      </c>
      <c r="D294" s="75" t="s">
        <v>9</v>
      </c>
      <c r="E294" s="52">
        <f>Data_Inputs!F282</f>
        <v>33207</v>
      </c>
      <c r="F294" s="54">
        <f>IF(Data_Inputs!G282="",0,Data_Inputs!G282)</f>
        <v>0</v>
      </c>
      <c r="G294" s="54">
        <f>IF(Data_Inputs!H282="",0,Data_Inputs!H282)</f>
        <v>0</v>
      </c>
      <c r="H294" s="54">
        <f t="shared" si="99"/>
        <v>0</v>
      </c>
      <c r="I294" s="67">
        <f t="shared" si="100"/>
        <v>0</v>
      </c>
      <c r="J294" s="65"/>
      <c r="K294" s="67">
        <f t="shared" si="101"/>
        <v>0</v>
      </c>
      <c r="L294" s="67">
        <f t="shared" si="102"/>
        <v>0</v>
      </c>
      <c r="M294" s="148">
        <f t="shared" si="91"/>
        <v>0</v>
      </c>
      <c r="N294" s="11">
        <f t="shared" si="92"/>
        <v>0</v>
      </c>
      <c r="O294" s="11">
        <f t="shared" si="93"/>
        <v>0</v>
      </c>
      <c r="P294" s="11">
        <f t="shared" si="103"/>
        <v>0</v>
      </c>
      <c r="Q294" s="11">
        <f t="shared" si="104"/>
        <v>0</v>
      </c>
      <c r="R294" s="140">
        <f t="shared" si="94"/>
        <v>1.0699999999999999E-5</v>
      </c>
      <c r="S294" s="67">
        <f t="shared" si="105"/>
        <v>1.0699999999999999E-5</v>
      </c>
      <c r="T294" s="67">
        <f t="shared" si="106"/>
        <v>1.0699999999999999E-5</v>
      </c>
      <c r="U294" s="91">
        <f t="shared" si="97"/>
        <v>254</v>
      </c>
      <c r="V294" s="54">
        <f t="shared" si="107"/>
        <v>0</v>
      </c>
      <c r="W294" s="54">
        <f t="shared" si="108"/>
        <v>0</v>
      </c>
      <c r="X294" s="41">
        <f t="shared" si="95"/>
        <v>1.0699999999999999E-5</v>
      </c>
      <c r="Y294" s="40">
        <f>MAX($R$41:R282,R318:R689)</f>
        <v>3.6000000000000001E-5</v>
      </c>
      <c r="Z294" s="66">
        <f t="shared" si="90"/>
        <v>4.6699999999999997E-5</v>
      </c>
      <c r="AA294" s="35">
        <v>254</v>
      </c>
      <c r="AB294" s="41">
        <f t="shared" si="88"/>
        <v>0</v>
      </c>
      <c r="AC294" s="41">
        <f t="shared" si="89"/>
        <v>0</v>
      </c>
      <c r="AD294" s="41">
        <f t="shared" si="96"/>
        <v>1.0699999999999999E-5</v>
      </c>
      <c r="AE294" s="35">
        <v>254</v>
      </c>
      <c r="AF294" s="105" t="s">
        <v>51</v>
      </c>
      <c r="AG294" s="1"/>
      <c r="AH294" s="1"/>
      <c r="AI294" s="1"/>
      <c r="AJ294" s="1"/>
      <c r="AK294" s="1"/>
      <c r="AL294" s="1"/>
      <c r="AM294" s="1"/>
      <c r="AN294" s="1" t="s">
        <v>51</v>
      </c>
    </row>
    <row r="295" spans="1:40" hidden="1" x14ac:dyDescent="0.2">
      <c r="A295" s="306" t="s">
        <v>147</v>
      </c>
      <c r="B295" s="39">
        <f t="shared" si="98"/>
        <v>255</v>
      </c>
      <c r="C295" s="52">
        <f>Data_Inputs!E283</f>
        <v>33147</v>
      </c>
      <c r="D295" s="75" t="s">
        <v>9</v>
      </c>
      <c r="E295" s="52">
        <f>Data_Inputs!F283</f>
        <v>33177</v>
      </c>
      <c r="F295" s="54">
        <f>IF(Data_Inputs!G283="",0,Data_Inputs!G283)</f>
        <v>0</v>
      </c>
      <c r="G295" s="54">
        <f>IF(Data_Inputs!H283="",0,Data_Inputs!H283)</f>
        <v>0</v>
      </c>
      <c r="H295" s="54">
        <f t="shared" si="99"/>
        <v>0</v>
      </c>
      <c r="I295" s="67">
        <f t="shared" si="100"/>
        <v>0</v>
      </c>
      <c r="J295" s="65"/>
      <c r="K295" s="67">
        <f t="shared" si="101"/>
        <v>0</v>
      </c>
      <c r="L295" s="67">
        <f t="shared" si="102"/>
        <v>0</v>
      </c>
      <c r="M295" s="148">
        <f t="shared" si="91"/>
        <v>0</v>
      </c>
      <c r="N295" s="11">
        <f t="shared" si="92"/>
        <v>0</v>
      </c>
      <c r="O295" s="11">
        <f t="shared" si="93"/>
        <v>0</v>
      </c>
      <c r="P295" s="11">
        <f t="shared" si="103"/>
        <v>0</v>
      </c>
      <c r="Q295" s="11">
        <f t="shared" si="104"/>
        <v>0</v>
      </c>
      <c r="R295" s="140">
        <f t="shared" si="94"/>
        <v>1.06E-5</v>
      </c>
      <c r="S295" s="67">
        <f t="shared" si="105"/>
        <v>1.06E-5</v>
      </c>
      <c r="T295" s="67">
        <f t="shared" si="106"/>
        <v>1.06E-5</v>
      </c>
      <c r="U295" s="91">
        <f t="shared" si="97"/>
        <v>255</v>
      </c>
      <c r="V295" s="54">
        <f t="shared" si="107"/>
        <v>0</v>
      </c>
      <c r="W295" s="54">
        <f t="shared" si="108"/>
        <v>0</v>
      </c>
      <c r="X295" s="41">
        <f t="shared" si="95"/>
        <v>1.06E-5</v>
      </c>
      <c r="Y295" s="40">
        <f>MAX($R$41:R283,R319:R690)</f>
        <v>3.6000000000000001E-5</v>
      </c>
      <c r="Z295" s="66">
        <f t="shared" si="90"/>
        <v>4.6600000000000001E-5</v>
      </c>
      <c r="AA295" s="35">
        <v>255</v>
      </c>
      <c r="AB295" s="41">
        <f t="shared" si="88"/>
        <v>0</v>
      </c>
      <c r="AC295" s="41">
        <f t="shared" si="89"/>
        <v>0</v>
      </c>
      <c r="AD295" s="41">
        <f t="shared" si="96"/>
        <v>1.06E-5</v>
      </c>
      <c r="AE295" s="35">
        <v>255</v>
      </c>
      <c r="AF295" s="105" t="s">
        <v>51</v>
      </c>
      <c r="AG295" s="1"/>
      <c r="AH295" s="1"/>
      <c r="AI295" s="1"/>
      <c r="AJ295" s="1"/>
      <c r="AK295" s="1"/>
      <c r="AL295" s="1"/>
      <c r="AM295" s="1"/>
      <c r="AN295" s="1" t="s">
        <v>51</v>
      </c>
    </row>
    <row r="296" spans="1:40" hidden="1" x14ac:dyDescent="0.2">
      <c r="A296" s="306" t="s">
        <v>147</v>
      </c>
      <c r="B296" s="39">
        <f t="shared" si="98"/>
        <v>256</v>
      </c>
      <c r="C296" s="52">
        <f>Data_Inputs!E284</f>
        <v>33117</v>
      </c>
      <c r="D296" s="75" t="s">
        <v>9</v>
      </c>
      <c r="E296" s="52">
        <f>Data_Inputs!F284</f>
        <v>33146</v>
      </c>
      <c r="F296" s="54">
        <f>IF(Data_Inputs!G284="",0,Data_Inputs!G284)</f>
        <v>0</v>
      </c>
      <c r="G296" s="54">
        <f>IF(Data_Inputs!H284="",0,Data_Inputs!H284)</f>
        <v>0</v>
      </c>
      <c r="H296" s="54">
        <f t="shared" si="99"/>
        <v>0</v>
      </c>
      <c r="I296" s="67">
        <f t="shared" si="100"/>
        <v>0</v>
      </c>
      <c r="J296" s="65"/>
      <c r="K296" s="67">
        <f t="shared" si="101"/>
        <v>0</v>
      </c>
      <c r="L296" s="67">
        <f t="shared" si="102"/>
        <v>0</v>
      </c>
      <c r="M296" s="148">
        <f t="shared" si="91"/>
        <v>0</v>
      </c>
      <c r="N296" s="11">
        <f t="shared" si="92"/>
        <v>0</v>
      </c>
      <c r="O296" s="11">
        <f t="shared" si="93"/>
        <v>0</v>
      </c>
      <c r="P296" s="11">
        <f t="shared" si="103"/>
        <v>0</v>
      </c>
      <c r="Q296" s="11">
        <f t="shared" si="104"/>
        <v>0</v>
      </c>
      <c r="R296" s="140">
        <f t="shared" si="94"/>
        <v>1.0499999999999999E-5</v>
      </c>
      <c r="S296" s="67">
        <f t="shared" si="105"/>
        <v>1.0499999999999999E-5</v>
      </c>
      <c r="T296" s="67">
        <f t="shared" si="106"/>
        <v>1.0499999999999999E-5</v>
      </c>
      <c r="U296" s="91">
        <f t="shared" si="97"/>
        <v>256</v>
      </c>
      <c r="V296" s="54">
        <f t="shared" si="107"/>
        <v>0</v>
      </c>
      <c r="W296" s="54">
        <f t="shared" si="108"/>
        <v>0</v>
      </c>
      <c r="X296" s="41">
        <f t="shared" si="95"/>
        <v>1.0499999999999999E-5</v>
      </c>
      <c r="Y296" s="40">
        <f>MAX($R$41:R284,R320:R691)</f>
        <v>3.6000000000000001E-5</v>
      </c>
      <c r="Z296" s="66">
        <f t="shared" si="90"/>
        <v>4.6499999999999999E-5</v>
      </c>
      <c r="AA296" s="35">
        <v>256</v>
      </c>
      <c r="AB296" s="41">
        <f t="shared" si="88"/>
        <v>0</v>
      </c>
      <c r="AC296" s="41">
        <f t="shared" si="89"/>
        <v>0</v>
      </c>
      <c r="AD296" s="41">
        <f t="shared" si="96"/>
        <v>1.0499999999999999E-5</v>
      </c>
      <c r="AE296" s="35">
        <v>256</v>
      </c>
      <c r="AF296" s="105" t="s">
        <v>51</v>
      </c>
      <c r="AG296" s="1"/>
      <c r="AH296" s="1"/>
      <c r="AI296" s="1"/>
      <c r="AJ296" s="1"/>
      <c r="AK296" s="1"/>
      <c r="AL296" s="1"/>
      <c r="AM296" s="1"/>
      <c r="AN296" s="1" t="s">
        <v>51</v>
      </c>
    </row>
    <row r="297" spans="1:40" hidden="1" x14ac:dyDescent="0.2">
      <c r="A297" s="306" t="s">
        <v>147</v>
      </c>
      <c r="B297" s="39">
        <f t="shared" si="98"/>
        <v>257</v>
      </c>
      <c r="C297" s="52">
        <f>Data_Inputs!E285</f>
        <v>33086</v>
      </c>
      <c r="D297" s="75" t="s">
        <v>9</v>
      </c>
      <c r="E297" s="52">
        <f>Data_Inputs!F285</f>
        <v>33116</v>
      </c>
      <c r="F297" s="54">
        <f>IF(Data_Inputs!G285="",0,Data_Inputs!G285)</f>
        <v>0</v>
      </c>
      <c r="G297" s="54">
        <f>IF(Data_Inputs!H285="",0,Data_Inputs!H285)</f>
        <v>0</v>
      </c>
      <c r="H297" s="54">
        <f t="shared" si="99"/>
        <v>0</v>
      </c>
      <c r="I297" s="67">
        <f t="shared" si="100"/>
        <v>0</v>
      </c>
      <c r="J297" s="65"/>
      <c r="K297" s="67">
        <f t="shared" si="101"/>
        <v>0</v>
      </c>
      <c r="L297" s="67">
        <f t="shared" si="102"/>
        <v>0</v>
      </c>
      <c r="M297" s="148">
        <f t="shared" si="91"/>
        <v>0</v>
      </c>
      <c r="N297" s="11">
        <f t="shared" si="92"/>
        <v>0</v>
      </c>
      <c r="O297" s="11">
        <f t="shared" si="93"/>
        <v>0</v>
      </c>
      <c r="P297" s="11">
        <f t="shared" si="103"/>
        <v>0</v>
      </c>
      <c r="Q297" s="11">
        <f t="shared" si="104"/>
        <v>0</v>
      </c>
      <c r="R297" s="140">
        <f t="shared" si="94"/>
        <v>1.04E-5</v>
      </c>
      <c r="S297" s="67">
        <f t="shared" si="105"/>
        <v>1.04E-5</v>
      </c>
      <c r="T297" s="67">
        <f t="shared" si="106"/>
        <v>1.04E-5</v>
      </c>
      <c r="U297" s="91">
        <f t="shared" si="97"/>
        <v>257</v>
      </c>
      <c r="V297" s="54">
        <f t="shared" si="107"/>
        <v>0</v>
      </c>
      <c r="W297" s="54">
        <f t="shared" si="108"/>
        <v>0</v>
      </c>
      <c r="X297" s="41">
        <f t="shared" si="95"/>
        <v>1.04E-5</v>
      </c>
      <c r="Y297" s="40">
        <f>MAX($R$41:R285,R321:R692)</f>
        <v>3.6000000000000001E-5</v>
      </c>
      <c r="Z297" s="66">
        <f t="shared" si="90"/>
        <v>4.6400000000000003E-5</v>
      </c>
      <c r="AA297" s="35">
        <v>257</v>
      </c>
      <c r="AB297" s="41">
        <f t="shared" ref="AB297:AB360" si="109">SUM(F297:F332)</f>
        <v>0</v>
      </c>
      <c r="AC297" s="41">
        <f t="shared" ref="AC297:AC360" si="110">SUM(G297:G332)</f>
        <v>0</v>
      </c>
      <c r="AD297" s="41">
        <f t="shared" si="96"/>
        <v>1.04E-5</v>
      </c>
      <c r="AE297" s="35">
        <v>257</v>
      </c>
      <c r="AF297" s="105" t="s">
        <v>51</v>
      </c>
      <c r="AG297" s="1"/>
      <c r="AH297" s="1"/>
      <c r="AI297" s="1"/>
      <c r="AJ297" s="1"/>
      <c r="AK297" s="1"/>
      <c r="AL297" s="1"/>
      <c r="AM297" s="1"/>
      <c r="AN297" s="1" t="s">
        <v>51</v>
      </c>
    </row>
    <row r="298" spans="1:40" hidden="1" x14ac:dyDescent="0.2">
      <c r="A298" s="306" t="s">
        <v>147</v>
      </c>
      <c r="B298" s="39">
        <f t="shared" si="98"/>
        <v>258</v>
      </c>
      <c r="C298" s="52">
        <f>Data_Inputs!E286</f>
        <v>33055</v>
      </c>
      <c r="D298" s="75" t="s">
        <v>9</v>
      </c>
      <c r="E298" s="52">
        <f>Data_Inputs!F286</f>
        <v>33085</v>
      </c>
      <c r="F298" s="54">
        <f>IF(Data_Inputs!G286="",0,Data_Inputs!G286)</f>
        <v>0</v>
      </c>
      <c r="G298" s="54">
        <f>IF(Data_Inputs!H286="",0,Data_Inputs!H286)</f>
        <v>0</v>
      </c>
      <c r="H298" s="54">
        <f t="shared" si="99"/>
        <v>0</v>
      </c>
      <c r="I298" s="67">
        <f t="shared" si="100"/>
        <v>0</v>
      </c>
      <c r="J298" s="65"/>
      <c r="K298" s="67">
        <f t="shared" si="101"/>
        <v>0</v>
      </c>
      <c r="L298" s="67">
        <f t="shared" si="102"/>
        <v>0</v>
      </c>
      <c r="M298" s="148">
        <f t="shared" si="91"/>
        <v>0</v>
      </c>
      <c r="N298" s="11">
        <f t="shared" si="92"/>
        <v>0</v>
      </c>
      <c r="O298" s="11">
        <f t="shared" si="93"/>
        <v>0</v>
      </c>
      <c r="P298" s="11">
        <f t="shared" si="103"/>
        <v>0</v>
      </c>
      <c r="Q298" s="11">
        <f t="shared" si="104"/>
        <v>0</v>
      </c>
      <c r="R298" s="140">
        <f t="shared" si="94"/>
        <v>1.03E-5</v>
      </c>
      <c r="S298" s="67">
        <f t="shared" si="105"/>
        <v>1.03E-5</v>
      </c>
      <c r="T298" s="67">
        <f t="shared" si="106"/>
        <v>1.03E-5</v>
      </c>
      <c r="U298" s="91">
        <f t="shared" si="97"/>
        <v>258</v>
      </c>
      <c r="V298" s="54">
        <f t="shared" si="107"/>
        <v>0</v>
      </c>
      <c r="W298" s="54">
        <f t="shared" si="108"/>
        <v>0</v>
      </c>
      <c r="X298" s="41">
        <f t="shared" si="95"/>
        <v>1.03E-5</v>
      </c>
      <c r="Y298" s="40">
        <f>MAX($R$41:R286,R322:R693)</f>
        <v>3.6000000000000001E-5</v>
      </c>
      <c r="Z298" s="66">
        <f t="shared" ref="Z298:Z361" si="111">X298+Y298</f>
        <v>4.6300000000000001E-5</v>
      </c>
      <c r="AA298" s="35">
        <v>258</v>
      </c>
      <c r="AB298" s="41">
        <f t="shared" si="109"/>
        <v>0</v>
      </c>
      <c r="AC298" s="41">
        <f t="shared" si="110"/>
        <v>0</v>
      </c>
      <c r="AD298" s="41">
        <f t="shared" si="96"/>
        <v>1.03E-5</v>
      </c>
      <c r="AE298" s="35">
        <v>258</v>
      </c>
      <c r="AF298" s="105" t="s">
        <v>51</v>
      </c>
      <c r="AG298" s="1"/>
      <c r="AH298" s="1"/>
      <c r="AI298" s="1"/>
      <c r="AJ298" s="1"/>
      <c r="AK298" s="1"/>
      <c r="AL298" s="1"/>
      <c r="AM298" s="1"/>
      <c r="AN298" s="1" t="s">
        <v>51</v>
      </c>
    </row>
    <row r="299" spans="1:40" hidden="1" x14ac:dyDescent="0.2">
      <c r="A299" s="306" t="s">
        <v>147</v>
      </c>
      <c r="B299" s="39">
        <f t="shared" si="98"/>
        <v>259</v>
      </c>
      <c r="C299" s="52">
        <f>Data_Inputs!E287</f>
        <v>33025</v>
      </c>
      <c r="D299" s="75" t="s">
        <v>9</v>
      </c>
      <c r="E299" s="52">
        <f>Data_Inputs!F287</f>
        <v>33054</v>
      </c>
      <c r="F299" s="54">
        <f>IF(Data_Inputs!G287="",0,Data_Inputs!G287)</f>
        <v>0</v>
      </c>
      <c r="G299" s="54">
        <f>IF(Data_Inputs!H287="",0,Data_Inputs!H287)</f>
        <v>0</v>
      </c>
      <c r="H299" s="54">
        <f t="shared" si="99"/>
        <v>0</v>
      </c>
      <c r="I299" s="67">
        <f t="shared" si="100"/>
        <v>0</v>
      </c>
      <c r="J299" s="65"/>
      <c r="K299" s="67">
        <f t="shared" si="101"/>
        <v>0</v>
      </c>
      <c r="L299" s="67">
        <f t="shared" si="102"/>
        <v>0</v>
      </c>
      <c r="M299" s="148">
        <f t="shared" ref="M299:M362" si="112">ROUND(IF(I323&gt;0,L323/I323*I299,L299),2)</f>
        <v>0</v>
      </c>
      <c r="N299" s="11">
        <f t="shared" ref="N299:N362" si="113">ROUND(IF(I311&gt;0,L311/I311*I299,L299),2)</f>
        <v>0</v>
      </c>
      <c r="O299" s="11">
        <f t="shared" ref="O299:O362" si="114">IF(AND(I323&gt;0,I311&gt;0),(M299+N299)/2,IF(I323&gt;0,M299,IF(I311&gt;0,N299,L299)))</f>
        <v>0</v>
      </c>
      <c r="P299" s="11">
        <f t="shared" si="103"/>
        <v>0</v>
      </c>
      <c r="Q299" s="11">
        <f t="shared" si="104"/>
        <v>0</v>
      </c>
      <c r="R299" s="140">
        <f t="shared" ref="R299:R362" si="115">MIN(P299,Q299)+(361-$B299)/10^7</f>
        <v>1.0200000000000001E-5</v>
      </c>
      <c r="S299" s="67">
        <f t="shared" si="105"/>
        <v>1.0200000000000001E-5</v>
      </c>
      <c r="T299" s="67">
        <f t="shared" si="106"/>
        <v>1.0200000000000001E-5</v>
      </c>
      <c r="U299" s="91">
        <f t="shared" si="97"/>
        <v>259</v>
      </c>
      <c r="V299" s="54">
        <f t="shared" si="107"/>
        <v>0</v>
      </c>
      <c r="W299" s="54">
        <f t="shared" si="108"/>
        <v>0</v>
      </c>
      <c r="X299" s="41">
        <f t="shared" ref="X299:X362" si="116">V299+W299+(361-$B299)/10^7</f>
        <v>1.0200000000000001E-5</v>
      </c>
      <c r="Y299" s="40">
        <f>MAX($R$41:R287,R323:R694)</f>
        <v>3.6000000000000001E-5</v>
      </c>
      <c r="Z299" s="66">
        <f t="shared" si="111"/>
        <v>4.6199999999999998E-5</v>
      </c>
      <c r="AA299" s="35">
        <v>259</v>
      </c>
      <c r="AB299" s="41">
        <f t="shared" si="109"/>
        <v>0</v>
      </c>
      <c r="AC299" s="41">
        <f t="shared" si="110"/>
        <v>0</v>
      </c>
      <c r="AD299" s="41">
        <f t="shared" ref="AD299:AD362" si="117">AB299+AC299+(361-$B299)/10^7</f>
        <v>1.0200000000000001E-5</v>
      </c>
      <c r="AE299" s="35">
        <v>259</v>
      </c>
      <c r="AF299" s="105" t="s">
        <v>51</v>
      </c>
      <c r="AG299" s="1"/>
      <c r="AH299" s="1"/>
      <c r="AI299" s="1"/>
      <c r="AJ299" s="1"/>
      <c r="AK299" s="1"/>
      <c r="AL299" s="1"/>
      <c r="AM299" s="1"/>
      <c r="AN299" s="1" t="s">
        <v>51</v>
      </c>
    </row>
    <row r="300" spans="1:40" hidden="1" x14ac:dyDescent="0.2">
      <c r="A300" s="306" t="s">
        <v>147</v>
      </c>
      <c r="B300" s="39">
        <f t="shared" si="98"/>
        <v>260</v>
      </c>
      <c r="C300" s="52">
        <f>Data_Inputs!E288</f>
        <v>32994</v>
      </c>
      <c r="D300" s="75" t="s">
        <v>9</v>
      </c>
      <c r="E300" s="52">
        <f>Data_Inputs!F288</f>
        <v>33024</v>
      </c>
      <c r="F300" s="54">
        <f>IF(Data_Inputs!G288="",0,Data_Inputs!G288)</f>
        <v>0</v>
      </c>
      <c r="G300" s="54">
        <f>IF(Data_Inputs!H288="",0,Data_Inputs!H288)</f>
        <v>0</v>
      </c>
      <c r="H300" s="54">
        <f t="shared" si="99"/>
        <v>0</v>
      </c>
      <c r="I300" s="67">
        <f t="shared" si="100"/>
        <v>0</v>
      </c>
      <c r="J300" s="65"/>
      <c r="K300" s="67">
        <f t="shared" si="101"/>
        <v>0</v>
      </c>
      <c r="L300" s="67">
        <f t="shared" si="102"/>
        <v>0</v>
      </c>
      <c r="M300" s="148">
        <f t="shared" si="112"/>
        <v>0</v>
      </c>
      <c r="N300" s="11">
        <f t="shared" si="113"/>
        <v>0</v>
      </c>
      <c r="O300" s="11">
        <f t="shared" si="114"/>
        <v>0</v>
      </c>
      <c r="P300" s="11">
        <f t="shared" si="103"/>
        <v>0</v>
      </c>
      <c r="Q300" s="11">
        <f t="shared" si="104"/>
        <v>0</v>
      </c>
      <c r="R300" s="140">
        <f t="shared" si="115"/>
        <v>1.01E-5</v>
      </c>
      <c r="S300" s="67">
        <f t="shared" si="105"/>
        <v>1.01E-5</v>
      </c>
      <c r="T300" s="67">
        <f t="shared" si="106"/>
        <v>1.01E-5</v>
      </c>
      <c r="U300" s="91">
        <f t="shared" ref="U300:U363" si="118">B300</f>
        <v>260</v>
      </c>
      <c r="V300" s="54">
        <f t="shared" si="107"/>
        <v>0</v>
      </c>
      <c r="W300" s="54">
        <f t="shared" si="108"/>
        <v>0</v>
      </c>
      <c r="X300" s="41">
        <f t="shared" si="116"/>
        <v>1.01E-5</v>
      </c>
      <c r="Y300" s="40">
        <f>MAX($R$41:R288,R324:R695)</f>
        <v>3.6000000000000001E-5</v>
      </c>
      <c r="Z300" s="66">
        <f t="shared" si="111"/>
        <v>4.6100000000000002E-5</v>
      </c>
      <c r="AA300" s="35">
        <v>260</v>
      </c>
      <c r="AB300" s="41">
        <f t="shared" si="109"/>
        <v>0</v>
      </c>
      <c r="AC300" s="41">
        <f t="shared" si="110"/>
        <v>0</v>
      </c>
      <c r="AD300" s="41">
        <f t="shared" si="117"/>
        <v>1.01E-5</v>
      </c>
      <c r="AE300" s="35">
        <v>260</v>
      </c>
      <c r="AF300" s="105" t="s">
        <v>51</v>
      </c>
      <c r="AG300" s="1"/>
      <c r="AH300" s="1"/>
      <c r="AI300" s="1"/>
      <c r="AJ300" s="1"/>
      <c r="AK300" s="1"/>
      <c r="AL300" s="1"/>
      <c r="AM300" s="1"/>
      <c r="AN300" s="1" t="s">
        <v>51</v>
      </c>
    </row>
    <row r="301" spans="1:40" hidden="1" x14ac:dyDescent="0.2">
      <c r="A301" s="306" t="s">
        <v>147</v>
      </c>
      <c r="B301" s="39">
        <f t="shared" si="98"/>
        <v>261</v>
      </c>
      <c r="C301" s="52">
        <f>Data_Inputs!E289</f>
        <v>32964</v>
      </c>
      <c r="D301" s="75" t="s">
        <v>9</v>
      </c>
      <c r="E301" s="52">
        <f>Data_Inputs!F289</f>
        <v>32993</v>
      </c>
      <c r="F301" s="54">
        <f>IF(Data_Inputs!G289="",0,Data_Inputs!G289)</f>
        <v>0</v>
      </c>
      <c r="G301" s="54">
        <f>IF(Data_Inputs!H289="",0,Data_Inputs!H289)</f>
        <v>0</v>
      </c>
      <c r="H301" s="54">
        <f t="shared" si="99"/>
        <v>0</v>
      </c>
      <c r="I301" s="67">
        <f t="shared" si="100"/>
        <v>0</v>
      </c>
      <c r="J301" s="65"/>
      <c r="K301" s="67">
        <f t="shared" si="101"/>
        <v>0</v>
      </c>
      <c r="L301" s="67">
        <f t="shared" si="102"/>
        <v>0</v>
      </c>
      <c r="M301" s="148">
        <f t="shared" si="112"/>
        <v>0</v>
      </c>
      <c r="N301" s="11">
        <f t="shared" si="113"/>
        <v>0</v>
      </c>
      <c r="O301" s="11">
        <f t="shared" si="114"/>
        <v>0</v>
      </c>
      <c r="P301" s="11">
        <f t="shared" si="103"/>
        <v>0</v>
      </c>
      <c r="Q301" s="11">
        <f t="shared" si="104"/>
        <v>0</v>
      </c>
      <c r="R301" s="140">
        <f t="shared" si="115"/>
        <v>1.0000000000000001E-5</v>
      </c>
      <c r="S301" s="67">
        <f t="shared" si="105"/>
        <v>1.0000000000000001E-5</v>
      </c>
      <c r="T301" s="67">
        <f t="shared" si="106"/>
        <v>1.0000000000000001E-5</v>
      </c>
      <c r="U301" s="91">
        <f t="shared" si="118"/>
        <v>261</v>
      </c>
      <c r="V301" s="54">
        <f t="shared" si="107"/>
        <v>0</v>
      </c>
      <c r="W301" s="54">
        <f t="shared" si="108"/>
        <v>0</v>
      </c>
      <c r="X301" s="41">
        <f t="shared" si="116"/>
        <v>1.0000000000000001E-5</v>
      </c>
      <c r="Y301" s="40">
        <f>MAX($R$41:R289,R325:R696)</f>
        <v>3.6000000000000001E-5</v>
      </c>
      <c r="Z301" s="66">
        <f t="shared" si="111"/>
        <v>4.6E-5</v>
      </c>
      <c r="AA301" s="35">
        <v>261</v>
      </c>
      <c r="AB301" s="41">
        <f t="shared" si="109"/>
        <v>0</v>
      </c>
      <c r="AC301" s="41">
        <f t="shared" si="110"/>
        <v>0</v>
      </c>
      <c r="AD301" s="41">
        <f t="shared" si="117"/>
        <v>1.0000000000000001E-5</v>
      </c>
      <c r="AE301" s="35">
        <v>261</v>
      </c>
      <c r="AF301" s="105" t="s">
        <v>51</v>
      </c>
      <c r="AG301" s="1"/>
      <c r="AH301" s="1"/>
      <c r="AI301" s="1"/>
      <c r="AJ301" s="1"/>
      <c r="AK301" s="1"/>
      <c r="AL301" s="1"/>
      <c r="AM301" s="1"/>
      <c r="AN301" s="1" t="s">
        <v>51</v>
      </c>
    </row>
    <row r="302" spans="1:40" hidden="1" x14ac:dyDescent="0.2">
      <c r="A302" s="306" t="s">
        <v>147</v>
      </c>
      <c r="B302" s="39">
        <f t="shared" si="98"/>
        <v>262</v>
      </c>
      <c r="C302" s="52">
        <f>Data_Inputs!E290</f>
        <v>32933</v>
      </c>
      <c r="D302" s="75" t="s">
        <v>9</v>
      </c>
      <c r="E302" s="52">
        <f>Data_Inputs!F290</f>
        <v>32963</v>
      </c>
      <c r="F302" s="54">
        <f>IF(Data_Inputs!G290="",0,Data_Inputs!G290)</f>
        <v>0</v>
      </c>
      <c r="G302" s="54">
        <f>IF(Data_Inputs!H290="",0,Data_Inputs!H290)</f>
        <v>0</v>
      </c>
      <c r="H302" s="54">
        <f t="shared" si="99"/>
        <v>0</v>
      </c>
      <c r="I302" s="67">
        <f t="shared" si="100"/>
        <v>0</v>
      </c>
      <c r="J302" s="65"/>
      <c r="K302" s="67">
        <f t="shared" si="101"/>
        <v>0</v>
      </c>
      <c r="L302" s="67">
        <f t="shared" si="102"/>
        <v>0</v>
      </c>
      <c r="M302" s="148">
        <f t="shared" si="112"/>
        <v>0</v>
      </c>
      <c r="N302" s="11">
        <f t="shared" si="113"/>
        <v>0</v>
      </c>
      <c r="O302" s="11">
        <f t="shared" si="114"/>
        <v>0</v>
      </c>
      <c r="P302" s="11">
        <f t="shared" si="103"/>
        <v>0</v>
      </c>
      <c r="Q302" s="11">
        <f t="shared" si="104"/>
        <v>0</v>
      </c>
      <c r="R302" s="140">
        <f t="shared" si="115"/>
        <v>9.9000000000000001E-6</v>
      </c>
      <c r="S302" s="67">
        <f t="shared" si="105"/>
        <v>9.9000000000000001E-6</v>
      </c>
      <c r="T302" s="67">
        <f t="shared" si="106"/>
        <v>9.9000000000000001E-6</v>
      </c>
      <c r="U302" s="91">
        <f t="shared" si="118"/>
        <v>262</v>
      </c>
      <c r="V302" s="54">
        <f t="shared" si="107"/>
        <v>0</v>
      </c>
      <c r="W302" s="54">
        <f t="shared" si="108"/>
        <v>0</v>
      </c>
      <c r="X302" s="41">
        <f t="shared" si="116"/>
        <v>9.9000000000000001E-6</v>
      </c>
      <c r="Y302" s="40">
        <f>MAX($R$41:R290,R326:R697)</f>
        <v>3.6000000000000001E-5</v>
      </c>
      <c r="Z302" s="66">
        <f t="shared" si="111"/>
        <v>4.5900000000000004E-5</v>
      </c>
      <c r="AA302" s="35">
        <v>262</v>
      </c>
      <c r="AB302" s="41">
        <f t="shared" si="109"/>
        <v>0</v>
      </c>
      <c r="AC302" s="41">
        <f t="shared" si="110"/>
        <v>0</v>
      </c>
      <c r="AD302" s="41">
        <f t="shared" si="117"/>
        <v>9.9000000000000001E-6</v>
      </c>
      <c r="AE302" s="35">
        <v>262</v>
      </c>
      <c r="AF302" s="105" t="s">
        <v>51</v>
      </c>
      <c r="AG302" s="1"/>
      <c r="AH302" s="1"/>
      <c r="AI302" s="1"/>
      <c r="AJ302" s="1"/>
      <c r="AK302" s="1"/>
      <c r="AL302" s="1"/>
      <c r="AM302" s="1"/>
      <c r="AN302" s="1" t="s">
        <v>51</v>
      </c>
    </row>
    <row r="303" spans="1:40" hidden="1" x14ac:dyDescent="0.2">
      <c r="A303" s="306" t="s">
        <v>147</v>
      </c>
      <c r="B303" s="39">
        <f t="shared" si="98"/>
        <v>263</v>
      </c>
      <c r="C303" s="52">
        <f>Data_Inputs!E291</f>
        <v>32905</v>
      </c>
      <c r="D303" s="75" t="s">
        <v>9</v>
      </c>
      <c r="E303" s="52">
        <f>Data_Inputs!F291</f>
        <v>32932</v>
      </c>
      <c r="F303" s="54">
        <f>IF(Data_Inputs!G291="",0,Data_Inputs!G291)</f>
        <v>0</v>
      </c>
      <c r="G303" s="54">
        <f>IF(Data_Inputs!H291="",0,Data_Inputs!H291)</f>
        <v>0</v>
      </c>
      <c r="H303" s="54">
        <f t="shared" si="99"/>
        <v>0</v>
      </c>
      <c r="I303" s="67">
        <f t="shared" si="100"/>
        <v>0</v>
      </c>
      <c r="J303" s="65"/>
      <c r="K303" s="67">
        <f t="shared" si="101"/>
        <v>0</v>
      </c>
      <c r="L303" s="67">
        <f t="shared" si="102"/>
        <v>0</v>
      </c>
      <c r="M303" s="148">
        <f t="shared" si="112"/>
        <v>0</v>
      </c>
      <c r="N303" s="11">
        <f t="shared" si="113"/>
        <v>0</v>
      </c>
      <c r="O303" s="11">
        <f t="shared" si="114"/>
        <v>0</v>
      </c>
      <c r="P303" s="11">
        <f t="shared" si="103"/>
        <v>0</v>
      </c>
      <c r="Q303" s="11">
        <f t="shared" si="104"/>
        <v>0</v>
      </c>
      <c r="R303" s="140">
        <f t="shared" si="115"/>
        <v>9.7999999999999993E-6</v>
      </c>
      <c r="S303" s="67">
        <f t="shared" si="105"/>
        <v>9.7999999999999993E-6</v>
      </c>
      <c r="T303" s="67">
        <f t="shared" si="106"/>
        <v>9.7999999999999993E-6</v>
      </c>
      <c r="U303" s="91">
        <f t="shared" si="118"/>
        <v>263</v>
      </c>
      <c r="V303" s="54">
        <f t="shared" si="107"/>
        <v>0</v>
      </c>
      <c r="W303" s="54">
        <f t="shared" si="108"/>
        <v>0</v>
      </c>
      <c r="X303" s="41">
        <f t="shared" si="116"/>
        <v>9.7999999999999993E-6</v>
      </c>
      <c r="Y303" s="40">
        <f>MAX($R$41:R291,R327:R698)</f>
        <v>3.6000000000000001E-5</v>
      </c>
      <c r="Z303" s="66">
        <f t="shared" si="111"/>
        <v>4.5800000000000002E-5</v>
      </c>
      <c r="AA303" s="35">
        <v>263</v>
      </c>
      <c r="AB303" s="41">
        <f t="shared" si="109"/>
        <v>0</v>
      </c>
      <c r="AC303" s="41">
        <f t="shared" si="110"/>
        <v>0</v>
      </c>
      <c r="AD303" s="41">
        <f t="shared" si="117"/>
        <v>9.7999999999999993E-6</v>
      </c>
      <c r="AE303" s="35">
        <v>263</v>
      </c>
      <c r="AF303" s="105" t="s">
        <v>51</v>
      </c>
      <c r="AG303" s="1"/>
      <c r="AH303" s="1"/>
      <c r="AI303" s="1"/>
      <c r="AJ303" s="1"/>
      <c r="AK303" s="1"/>
      <c r="AL303" s="1"/>
      <c r="AM303" s="1"/>
      <c r="AN303" s="1" t="s">
        <v>51</v>
      </c>
    </row>
    <row r="304" spans="1:40" hidden="1" x14ac:dyDescent="0.2">
      <c r="A304" s="306" t="s">
        <v>147</v>
      </c>
      <c r="B304" s="39">
        <f t="shared" si="98"/>
        <v>264</v>
      </c>
      <c r="C304" s="52">
        <f>Data_Inputs!E292</f>
        <v>32874</v>
      </c>
      <c r="D304" s="75" t="s">
        <v>9</v>
      </c>
      <c r="E304" s="52">
        <f>Data_Inputs!F292</f>
        <v>32904</v>
      </c>
      <c r="F304" s="54">
        <f>IF(Data_Inputs!G292="",0,Data_Inputs!G292)</f>
        <v>0</v>
      </c>
      <c r="G304" s="54">
        <f>IF(Data_Inputs!H292="",0,Data_Inputs!H292)</f>
        <v>0</v>
      </c>
      <c r="H304" s="54">
        <f t="shared" si="99"/>
        <v>0</v>
      </c>
      <c r="I304" s="67">
        <f t="shared" si="100"/>
        <v>0</v>
      </c>
      <c r="J304" s="65"/>
      <c r="K304" s="67">
        <f t="shared" si="101"/>
        <v>0</v>
      </c>
      <c r="L304" s="67">
        <f t="shared" si="102"/>
        <v>0</v>
      </c>
      <c r="M304" s="148">
        <f t="shared" si="112"/>
        <v>0</v>
      </c>
      <c r="N304" s="11">
        <f t="shared" si="113"/>
        <v>0</v>
      </c>
      <c r="O304" s="11">
        <f t="shared" si="114"/>
        <v>0</v>
      </c>
      <c r="P304" s="11">
        <f t="shared" si="103"/>
        <v>0</v>
      </c>
      <c r="Q304" s="11">
        <f t="shared" si="104"/>
        <v>0</v>
      </c>
      <c r="R304" s="140">
        <f t="shared" si="115"/>
        <v>9.7000000000000003E-6</v>
      </c>
      <c r="S304" s="67">
        <f t="shared" si="105"/>
        <v>9.7000000000000003E-6</v>
      </c>
      <c r="T304" s="67">
        <f t="shared" si="106"/>
        <v>9.7000000000000003E-6</v>
      </c>
      <c r="U304" s="91">
        <f t="shared" si="118"/>
        <v>264</v>
      </c>
      <c r="V304" s="54">
        <f t="shared" si="107"/>
        <v>0</v>
      </c>
      <c r="W304" s="54">
        <f t="shared" si="108"/>
        <v>0</v>
      </c>
      <c r="X304" s="41">
        <f t="shared" si="116"/>
        <v>9.7000000000000003E-6</v>
      </c>
      <c r="Y304" s="40">
        <f>MAX($R$41:R292,R328:R699)</f>
        <v>3.6000000000000001E-5</v>
      </c>
      <c r="Z304" s="66">
        <f t="shared" si="111"/>
        <v>4.57E-5</v>
      </c>
      <c r="AA304" s="35">
        <v>264</v>
      </c>
      <c r="AB304" s="41">
        <f t="shared" si="109"/>
        <v>0</v>
      </c>
      <c r="AC304" s="41">
        <f t="shared" si="110"/>
        <v>0</v>
      </c>
      <c r="AD304" s="41">
        <f t="shared" si="117"/>
        <v>9.7000000000000003E-6</v>
      </c>
      <c r="AE304" s="35">
        <v>264</v>
      </c>
      <c r="AF304" s="105" t="s">
        <v>51</v>
      </c>
      <c r="AG304" s="1"/>
      <c r="AH304" s="1"/>
      <c r="AI304" s="1"/>
      <c r="AJ304" s="1"/>
      <c r="AK304" s="1"/>
      <c r="AL304" s="1"/>
      <c r="AM304" s="1"/>
      <c r="AN304" s="1" t="s">
        <v>51</v>
      </c>
    </row>
    <row r="305" spans="1:40" hidden="1" x14ac:dyDescent="0.2">
      <c r="A305" s="306" t="s">
        <v>147</v>
      </c>
      <c r="B305" s="39">
        <f t="shared" si="98"/>
        <v>265</v>
      </c>
      <c r="C305" s="52">
        <f>Data_Inputs!E293</f>
        <v>32843</v>
      </c>
      <c r="D305" s="75" t="s">
        <v>9</v>
      </c>
      <c r="E305" s="52">
        <f>Data_Inputs!F293</f>
        <v>32873</v>
      </c>
      <c r="F305" s="54">
        <f>IF(Data_Inputs!G293="",0,Data_Inputs!G293)</f>
        <v>0</v>
      </c>
      <c r="G305" s="54">
        <f>IF(Data_Inputs!H293="",0,Data_Inputs!H293)</f>
        <v>0</v>
      </c>
      <c r="H305" s="54">
        <f t="shared" si="99"/>
        <v>0</v>
      </c>
      <c r="I305" s="67">
        <f t="shared" si="100"/>
        <v>0</v>
      </c>
      <c r="J305" s="65"/>
      <c r="K305" s="67">
        <f t="shared" si="101"/>
        <v>0</v>
      </c>
      <c r="L305" s="67">
        <f t="shared" si="102"/>
        <v>0</v>
      </c>
      <c r="M305" s="148">
        <f t="shared" si="112"/>
        <v>0</v>
      </c>
      <c r="N305" s="11">
        <f t="shared" si="113"/>
        <v>0</v>
      </c>
      <c r="O305" s="11">
        <f t="shared" si="114"/>
        <v>0</v>
      </c>
      <c r="P305" s="11">
        <f t="shared" si="103"/>
        <v>0</v>
      </c>
      <c r="Q305" s="11">
        <f t="shared" si="104"/>
        <v>0</v>
      </c>
      <c r="R305" s="140">
        <f t="shared" si="115"/>
        <v>9.5999999999999996E-6</v>
      </c>
      <c r="S305" s="67">
        <f t="shared" si="105"/>
        <v>9.5999999999999996E-6</v>
      </c>
      <c r="T305" s="67">
        <f t="shared" si="106"/>
        <v>9.5999999999999996E-6</v>
      </c>
      <c r="U305" s="91">
        <f t="shared" si="118"/>
        <v>265</v>
      </c>
      <c r="V305" s="54">
        <f t="shared" si="107"/>
        <v>0</v>
      </c>
      <c r="W305" s="54">
        <f t="shared" si="108"/>
        <v>0</v>
      </c>
      <c r="X305" s="41">
        <f t="shared" si="116"/>
        <v>9.5999999999999996E-6</v>
      </c>
      <c r="Y305" s="40">
        <f>MAX($R$41:R293,R329:R700)</f>
        <v>3.6000000000000001E-5</v>
      </c>
      <c r="Z305" s="66">
        <f t="shared" si="111"/>
        <v>4.5599999999999997E-5</v>
      </c>
      <c r="AA305" s="35">
        <v>265</v>
      </c>
      <c r="AB305" s="41">
        <f t="shared" si="109"/>
        <v>0</v>
      </c>
      <c r="AC305" s="41">
        <f t="shared" si="110"/>
        <v>0</v>
      </c>
      <c r="AD305" s="41">
        <f t="shared" si="117"/>
        <v>9.5999999999999996E-6</v>
      </c>
      <c r="AE305" s="35">
        <v>265</v>
      </c>
      <c r="AF305" s="105" t="s">
        <v>51</v>
      </c>
      <c r="AG305" s="1"/>
      <c r="AH305" s="1"/>
      <c r="AI305" s="1"/>
      <c r="AJ305" s="1"/>
      <c r="AK305" s="1"/>
      <c r="AL305" s="1"/>
      <c r="AM305" s="1"/>
      <c r="AN305" s="1" t="s">
        <v>51</v>
      </c>
    </row>
    <row r="306" spans="1:40" hidden="1" x14ac:dyDescent="0.2">
      <c r="A306" s="306" t="s">
        <v>147</v>
      </c>
      <c r="B306" s="39">
        <f t="shared" si="98"/>
        <v>266</v>
      </c>
      <c r="C306" s="52">
        <f>Data_Inputs!E294</f>
        <v>32813</v>
      </c>
      <c r="D306" s="75" t="s">
        <v>9</v>
      </c>
      <c r="E306" s="52">
        <f>Data_Inputs!F294</f>
        <v>32842</v>
      </c>
      <c r="F306" s="54">
        <f>IF(Data_Inputs!G294="",0,Data_Inputs!G294)</f>
        <v>0</v>
      </c>
      <c r="G306" s="54">
        <f>IF(Data_Inputs!H294="",0,Data_Inputs!H294)</f>
        <v>0</v>
      </c>
      <c r="H306" s="54">
        <f t="shared" si="99"/>
        <v>0</v>
      </c>
      <c r="I306" s="67">
        <f t="shared" si="100"/>
        <v>0</v>
      </c>
      <c r="J306" s="65"/>
      <c r="K306" s="67">
        <f t="shared" si="101"/>
        <v>0</v>
      </c>
      <c r="L306" s="67">
        <f t="shared" si="102"/>
        <v>0</v>
      </c>
      <c r="M306" s="148">
        <f t="shared" si="112"/>
        <v>0</v>
      </c>
      <c r="N306" s="11">
        <f t="shared" si="113"/>
        <v>0</v>
      </c>
      <c r="O306" s="11">
        <f t="shared" si="114"/>
        <v>0</v>
      </c>
      <c r="P306" s="11">
        <f t="shared" si="103"/>
        <v>0</v>
      </c>
      <c r="Q306" s="11">
        <f t="shared" si="104"/>
        <v>0</v>
      </c>
      <c r="R306" s="140">
        <f t="shared" si="115"/>
        <v>9.5000000000000005E-6</v>
      </c>
      <c r="S306" s="67">
        <f t="shared" si="105"/>
        <v>9.5000000000000005E-6</v>
      </c>
      <c r="T306" s="67">
        <f t="shared" si="106"/>
        <v>9.5000000000000005E-6</v>
      </c>
      <c r="U306" s="91">
        <f t="shared" si="118"/>
        <v>266</v>
      </c>
      <c r="V306" s="54">
        <f t="shared" si="107"/>
        <v>0</v>
      </c>
      <c r="W306" s="54">
        <f t="shared" si="108"/>
        <v>0</v>
      </c>
      <c r="X306" s="41">
        <f t="shared" si="116"/>
        <v>9.5000000000000005E-6</v>
      </c>
      <c r="Y306" s="40">
        <f>MAX($R$41:R294,R330:R701)</f>
        <v>3.6000000000000001E-5</v>
      </c>
      <c r="Z306" s="66">
        <f t="shared" si="111"/>
        <v>4.5500000000000001E-5</v>
      </c>
      <c r="AA306" s="35">
        <v>266</v>
      </c>
      <c r="AB306" s="41">
        <f t="shared" si="109"/>
        <v>0</v>
      </c>
      <c r="AC306" s="41">
        <f t="shared" si="110"/>
        <v>0</v>
      </c>
      <c r="AD306" s="41">
        <f t="shared" si="117"/>
        <v>9.5000000000000005E-6</v>
      </c>
      <c r="AE306" s="35">
        <v>266</v>
      </c>
      <c r="AF306" s="105" t="s">
        <v>51</v>
      </c>
      <c r="AG306" s="1"/>
      <c r="AH306" s="1"/>
      <c r="AI306" s="1"/>
      <c r="AJ306" s="1"/>
      <c r="AK306" s="1"/>
      <c r="AL306" s="1"/>
      <c r="AM306" s="1"/>
      <c r="AN306" s="1" t="s">
        <v>51</v>
      </c>
    </row>
    <row r="307" spans="1:40" hidden="1" x14ac:dyDescent="0.2">
      <c r="A307" s="306" t="s">
        <v>147</v>
      </c>
      <c r="B307" s="39">
        <f t="shared" si="98"/>
        <v>267</v>
      </c>
      <c r="C307" s="52">
        <f>Data_Inputs!E295</f>
        <v>32782</v>
      </c>
      <c r="D307" s="75" t="s">
        <v>9</v>
      </c>
      <c r="E307" s="52">
        <f>Data_Inputs!F295</f>
        <v>32812</v>
      </c>
      <c r="F307" s="54">
        <f>IF(Data_Inputs!G295="",0,Data_Inputs!G295)</f>
        <v>0</v>
      </c>
      <c r="G307" s="54">
        <f>IF(Data_Inputs!H295="",0,Data_Inputs!H295)</f>
        <v>0</v>
      </c>
      <c r="H307" s="54">
        <f t="shared" si="99"/>
        <v>0</v>
      </c>
      <c r="I307" s="67">
        <f t="shared" si="100"/>
        <v>0</v>
      </c>
      <c r="J307" s="65"/>
      <c r="K307" s="67">
        <f t="shared" si="101"/>
        <v>0</v>
      </c>
      <c r="L307" s="67">
        <f t="shared" si="102"/>
        <v>0</v>
      </c>
      <c r="M307" s="148">
        <f t="shared" si="112"/>
        <v>0</v>
      </c>
      <c r="N307" s="11">
        <f t="shared" si="113"/>
        <v>0</v>
      </c>
      <c r="O307" s="11">
        <f t="shared" si="114"/>
        <v>0</v>
      </c>
      <c r="P307" s="11">
        <f t="shared" si="103"/>
        <v>0</v>
      </c>
      <c r="Q307" s="11">
        <f t="shared" si="104"/>
        <v>0</v>
      </c>
      <c r="R307" s="140">
        <f t="shared" si="115"/>
        <v>9.3999999999999998E-6</v>
      </c>
      <c r="S307" s="67">
        <f t="shared" si="105"/>
        <v>9.3999999999999998E-6</v>
      </c>
      <c r="T307" s="67">
        <f t="shared" si="106"/>
        <v>9.3999999999999998E-6</v>
      </c>
      <c r="U307" s="91">
        <f t="shared" si="118"/>
        <v>267</v>
      </c>
      <c r="V307" s="54">
        <f t="shared" si="107"/>
        <v>0</v>
      </c>
      <c r="W307" s="54">
        <f t="shared" si="108"/>
        <v>0</v>
      </c>
      <c r="X307" s="41">
        <f t="shared" si="116"/>
        <v>9.3999999999999998E-6</v>
      </c>
      <c r="Y307" s="40">
        <f>MAX($R$41:R295,R331:R702)</f>
        <v>3.6000000000000001E-5</v>
      </c>
      <c r="Z307" s="66">
        <f t="shared" si="111"/>
        <v>4.5399999999999999E-5</v>
      </c>
      <c r="AA307" s="35">
        <v>267</v>
      </c>
      <c r="AB307" s="41">
        <f t="shared" si="109"/>
        <v>0</v>
      </c>
      <c r="AC307" s="41">
        <f t="shared" si="110"/>
        <v>0</v>
      </c>
      <c r="AD307" s="41">
        <f t="shared" si="117"/>
        <v>9.3999999999999998E-6</v>
      </c>
      <c r="AE307" s="35">
        <v>267</v>
      </c>
      <c r="AF307" s="105" t="s">
        <v>51</v>
      </c>
      <c r="AG307" s="1"/>
      <c r="AH307" s="1"/>
      <c r="AI307" s="1"/>
      <c r="AJ307" s="1"/>
      <c r="AK307" s="1"/>
      <c r="AL307" s="1"/>
      <c r="AM307" s="1"/>
      <c r="AN307" s="1" t="s">
        <v>51</v>
      </c>
    </row>
    <row r="308" spans="1:40" hidden="1" x14ac:dyDescent="0.2">
      <c r="A308" s="306" t="s">
        <v>147</v>
      </c>
      <c r="B308" s="39">
        <f t="shared" si="98"/>
        <v>268</v>
      </c>
      <c r="C308" s="52">
        <f>Data_Inputs!E296</f>
        <v>32752</v>
      </c>
      <c r="D308" s="75" t="s">
        <v>9</v>
      </c>
      <c r="E308" s="52">
        <f>Data_Inputs!F296</f>
        <v>32781</v>
      </c>
      <c r="F308" s="54">
        <f>IF(Data_Inputs!G296="",0,Data_Inputs!G296)</f>
        <v>0</v>
      </c>
      <c r="G308" s="54">
        <f>IF(Data_Inputs!H296="",0,Data_Inputs!H296)</f>
        <v>0</v>
      </c>
      <c r="H308" s="54">
        <f t="shared" si="99"/>
        <v>0</v>
      </c>
      <c r="I308" s="67">
        <f t="shared" si="100"/>
        <v>0</v>
      </c>
      <c r="J308" s="65"/>
      <c r="K308" s="67">
        <f t="shared" si="101"/>
        <v>0</v>
      </c>
      <c r="L308" s="67">
        <f t="shared" si="102"/>
        <v>0</v>
      </c>
      <c r="M308" s="148">
        <f t="shared" si="112"/>
        <v>0</v>
      </c>
      <c r="N308" s="11">
        <f t="shared" si="113"/>
        <v>0</v>
      </c>
      <c r="O308" s="11">
        <f t="shared" si="114"/>
        <v>0</v>
      </c>
      <c r="P308" s="11">
        <f t="shared" si="103"/>
        <v>0</v>
      </c>
      <c r="Q308" s="11">
        <f t="shared" si="104"/>
        <v>0</v>
      </c>
      <c r="R308" s="140">
        <f t="shared" si="115"/>
        <v>9.3000000000000007E-6</v>
      </c>
      <c r="S308" s="67">
        <f t="shared" si="105"/>
        <v>9.3000000000000007E-6</v>
      </c>
      <c r="T308" s="67">
        <f t="shared" si="106"/>
        <v>9.3000000000000007E-6</v>
      </c>
      <c r="U308" s="91">
        <f t="shared" si="118"/>
        <v>268</v>
      </c>
      <c r="V308" s="54">
        <f t="shared" si="107"/>
        <v>0</v>
      </c>
      <c r="W308" s="54">
        <f t="shared" si="108"/>
        <v>0</v>
      </c>
      <c r="X308" s="41">
        <f t="shared" si="116"/>
        <v>9.3000000000000007E-6</v>
      </c>
      <c r="Y308" s="40">
        <f>MAX($R$41:R296,R332:R703)</f>
        <v>3.6000000000000001E-5</v>
      </c>
      <c r="Z308" s="66">
        <f t="shared" si="111"/>
        <v>4.5300000000000003E-5</v>
      </c>
      <c r="AA308" s="35">
        <v>268</v>
      </c>
      <c r="AB308" s="41">
        <f t="shared" si="109"/>
        <v>0</v>
      </c>
      <c r="AC308" s="41">
        <f t="shared" si="110"/>
        <v>0</v>
      </c>
      <c r="AD308" s="41">
        <f t="shared" si="117"/>
        <v>9.3000000000000007E-6</v>
      </c>
      <c r="AE308" s="35">
        <v>268</v>
      </c>
      <c r="AF308" s="105" t="s">
        <v>51</v>
      </c>
      <c r="AG308" s="1"/>
      <c r="AH308" s="1"/>
      <c r="AI308" s="1"/>
      <c r="AJ308" s="1"/>
      <c r="AK308" s="1"/>
      <c r="AL308" s="1"/>
      <c r="AM308" s="1"/>
      <c r="AN308" s="1" t="s">
        <v>51</v>
      </c>
    </row>
    <row r="309" spans="1:40" hidden="1" x14ac:dyDescent="0.2">
      <c r="A309" s="306" t="s">
        <v>147</v>
      </c>
      <c r="B309" s="39">
        <f t="shared" si="98"/>
        <v>269</v>
      </c>
      <c r="C309" s="52">
        <f>Data_Inputs!E297</f>
        <v>32721</v>
      </c>
      <c r="D309" s="75" t="s">
        <v>9</v>
      </c>
      <c r="E309" s="52">
        <f>Data_Inputs!F297</f>
        <v>32751</v>
      </c>
      <c r="F309" s="54">
        <f>IF(Data_Inputs!G297="",0,Data_Inputs!G297)</f>
        <v>0</v>
      </c>
      <c r="G309" s="54">
        <f>IF(Data_Inputs!H297="",0,Data_Inputs!H297)</f>
        <v>0</v>
      </c>
      <c r="H309" s="54">
        <f t="shared" si="99"/>
        <v>0</v>
      </c>
      <c r="I309" s="67">
        <f t="shared" si="100"/>
        <v>0</v>
      </c>
      <c r="J309" s="65"/>
      <c r="K309" s="67">
        <f t="shared" si="101"/>
        <v>0</v>
      </c>
      <c r="L309" s="67">
        <f t="shared" si="102"/>
        <v>0</v>
      </c>
      <c r="M309" s="148">
        <f t="shared" si="112"/>
        <v>0</v>
      </c>
      <c r="N309" s="11">
        <f t="shared" si="113"/>
        <v>0</v>
      </c>
      <c r="O309" s="11">
        <f t="shared" si="114"/>
        <v>0</v>
      </c>
      <c r="P309" s="11">
        <f t="shared" si="103"/>
        <v>0</v>
      </c>
      <c r="Q309" s="11">
        <f t="shared" si="104"/>
        <v>0</v>
      </c>
      <c r="R309" s="140">
        <f t="shared" si="115"/>
        <v>9.2E-6</v>
      </c>
      <c r="S309" s="67">
        <f t="shared" si="105"/>
        <v>9.2E-6</v>
      </c>
      <c r="T309" s="67">
        <f t="shared" si="106"/>
        <v>9.2E-6</v>
      </c>
      <c r="U309" s="91">
        <f t="shared" si="118"/>
        <v>269</v>
      </c>
      <c r="V309" s="54">
        <f t="shared" si="107"/>
        <v>0</v>
      </c>
      <c r="W309" s="54">
        <f t="shared" si="108"/>
        <v>0</v>
      </c>
      <c r="X309" s="41">
        <f t="shared" si="116"/>
        <v>9.2E-6</v>
      </c>
      <c r="Y309" s="40">
        <f>MAX($R$41:R297,R333:R704)</f>
        <v>3.6000000000000001E-5</v>
      </c>
      <c r="Z309" s="66">
        <f t="shared" si="111"/>
        <v>4.5200000000000001E-5</v>
      </c>
      <c r="AA309" s="35">
        <v>269</v>
      </c>
      <c r="AB309" s="41">
        <f t="shared" si="109"/>
        <v>0</v>
      </c>
      <c r="AC309" s="41">
        <f t="shared" si="110"/>
        <v>0</v>
      </c>
      <c r="AD309" s="41">
        <f t="shared" si="117"/>
        <v>9.2E-6</v>
      </c>
      <c r="AE309" s="35">
        <v>269</v>
      </c>
      <c r="AF309" s="105" t="s">
        <v>51</v>
      </c>
      <c r="AG309" s="1"/>
      <c r="AH309" s="1"/>
      <c r="AI309" s="1"/>
      <c r="AJ309" s="1"/>
      <c r="AK309" s="1"/>
      <c r="AL309" s="1"/>
      <c r="AM309" s="1"/>
      <c r="AN309" s="1" t="s">
        <v>51</v>
      </c>
    </row>
    <row r="310" spans="1:40" hidden="1" x14ac:dyDescent="0.2">
      <c r="A310" s="306" t="s">
        <v>147</v>
      </c>
      <c r="B310" s="39">
        <f t="shared" si="98"/>
        <v>270</v>
      </c>
      <c r="C310" s="52">
        <f>Data_Inputs!E298</f>
        <v>32690</v>
      </c>
      <c r="D310" s="75" t="s">
        <v>9</v>
      </c>
      <c r="E310" s="52">
        <f>Data_Inputs!F298</f>
        <v>32720</v>
      </c>
      <c r="F310" s="54">
        <f>IF(Data_Inputs!G298="",0,Data_Inputs!G298)</f>
        <v>0</v>
      </c>
      <c r="G310" s="54">
        <f>IF(Data_Inputs!H298="",0,Data_Inputs!H298)</f>
        <v>0</v>
      </c>
      <c r="H310" s="54">
        <f t="shared" si="99"/>
        <v>0</v>
      </c>
      <c r="I310" s="67">
        <f t="shared" si="100"/>
        <v>0</v>
      </c>
      <c r="J310" s="65"/>
      <c r="K310" s="67">
        <f t="shared" si="101"/>
        <v>0</v>
      </c>
      <c r="L310" s="67">
        <f t="shared" si="102"/>
        <v>0</v>
      </c>
      <c r="M310" s="148">
        <f t="shared" si="112"/>
        <v>0</v>
      </c>
      <c r="N310" s="11">
        <f t="shared" si="113"/>
        <v>0</v>
      </c>
      <c r="O310" s="11">
        <f t="shared" si="114"/>
        <v>0</v>
      </c>
      <c r="P310" s="11">
        <f t="shared" si="103"/>
        <v>0</v>
      </c>
      <c r="Q310" s="11">
        <f t="shared" si="104"/>
        <v>0</v>
      </c>
      <c r="R310" s="140">
        <f t="shared" si="115"/>
        <v>9.0999999999999993E-6</v>
      </c>
      <c r="S310" s="67">
        <f t="shared" si="105"/>
        <v>9.0999999999999993E-6</v>
      </c>
      <c r="T310" s="67">
        <f t="shared" si="106"/>
        <v>9.0999999999999993E-6</v>
      </c>
      <c r="U310" s="91">
        <f t="shared" si="118"/>
        <v>270</v>
      </c>
      <c r="V310" s="54">
        <f t="shared" si="107"/>
        <v>0</v>
      </c>
      <c r="W310" s="54">
        <f t="shared" si="108"/>
        <v>0</v>
      </c>
      <c r="X310" s="41">
        <f t="shared" si="116"/>
        <v>9.0999999999999993E-6</v>
      </c>
      <c r="Y310" s="40">
        <f>MAX($R$41:R298,R334:R705)</f>
        <v>3.6000000000000001E-5</v>
      </c>
      <c r="Z310" s="66">
        <f t="shared" si="111"/>
        <v>4.5099999999999998E-5</v>
      </c>
      <c r="AA310" s="35">
        <v>270</v>
      </c>
      <c r="AB310" s="41">
        <f t="shared" si="109"/>
        <v>0</v>
      </c>
      <c r="AC310" s="41">
        <f t="shared" si="110"/>
        <v>0</v>
      </c>
      <c r="AD310" s="41">
        <f t="shared" si="117"/>
        <v>9.0999999999999993E-6</v>
      </c>
      <c r="AE310" s="35">
        <v>270</v>
      </c>
      <c r="AF310" s="105" t="s">
        <v>51</v>
      </c>
      <c r="AG310" s="1"/>
      <c r="AH310" s="1"/>
      <c r="AI310" s="1"/>
      <c r="AJ310" s="1"/>
      <c r="AK310" s="1"/>
      <c r="AL310" s="1"/>
      <c r="AM310" s="1"/>
      <c r="AN310" s="1" t="s">
        <v>51</v>
      </c>
    </row>
    <row r="311" spans="1:40" hidden="1" x14ac:dyDescent="0.2">
      <c r="A311" s="306" t="s">
        <v>147</v>
      </c>
      <c r="B311" s="39">
        <f t="shared" si="98"/>
        <v>271</v>
      </c>
      <c r="C311" s="52">
        <f>Data_Inputs!E299</f>
        <v>32660</v>
      </c>
      <c r="D311" s="75" t="s">
        <v>9</v>
      </c>
      <c r="E311" s="52">
        <f>Data_Inputs!F299</f>
        <v>32689</v>
      </c>
      <c r="F311" s="54">
        <f>IF(Data_Inputs!G299="",0,Data_Inputs!G299)</f>
        <v>0</v>
      </c>
      <c r="G311" s="54">
        <f>IF(Data_Inputs!H299="",0,Data_Inputs!H299)</f>
        <v>0</v>
      </c>
      <c r="H311" s="54">
        <f t="shared" si="99"/>
        <v>0</v>
      </c>
      <c r="I311" s="67">
        <f t="shared" si="100"/>
        <v>0</v>
      </c>
      <c r="J311" s="65"/>
      <c r="K311" s="67">
        <f t="shared" si="101"/>
        <v>0</v>
      </c>
      <c r="L311" s="67">
        <f t="shared" si="102"/>
        <v>0</v>
      </c>
      <c r="M311" s="148">
        <f t="shared" si="112"/>
        <v>0</v>
      </c>
      <c r="N311" s="11">
        <f t="shared" si="113"/>
        <v>0</v>
      </c>
      <c r="O311" s="11">
        <f t="shared" si="114"/>
        <v>0</v>
      </c>
      <c r="P311" s="11">
        <f t="shared" si="103"/>
        <v>0</v>
      </c>
      <c r="Q311" s="11">
        <f t="shared" si="104"/>
        <v>0</v>
      </c>
      <c r="R311" s="140">
        <f t="shared" si="115"/>
        <v>9.0000000000000002E-6</v>
      </c>
      <c r="S311" s="67">
        <f t="shared" si="105"/>
        <v>9.0000000000000002E-6</v>
      </c>
      <c r="T311" s="67">
        <f t="shared" si="106"/>
        <v>9.0000000000000002E-6</v>
      </c>
      <c r="U311" s="91">
        <f t="shared" si="118"/>
        <v>271</v>
      </c>
      <c r="V311" s="54">
        <f t="shared" si="107"/>
        <v>0</v>
      </c>
      <c r="W311" s="54">
        <f t="shared" si="108"/>
        <v>0</v>
      </c>
      <c r="X311" s="41">
        <f t="shared" si="116"/>
        <v>9.0000000000000002E-6</v>
      </c>
      <c r="Y311" s="40">
        <f>MAX($R$41:R299,R335:R706)</f>
        <v>3.6000000000000001E-5</v>
      </c>
      <c r="Z311" s="66">
        <f t="shared" si="111"/>
        <v>4.5000000000000003E-5</v>
      </c>
      <c r="AA311" s="35">
        <v>271</v>
      </c>
      <c r="AB311" s="41">
        <f t="shared" si="109"/>
        <v>0</v>
      </c>
      <c r="AC311" s="41">
        <f t="shared" si="110"/>
        <v>0</v>
      </c>
      <c r="AD311" s="41">
        <f t="shared" si="117"/>
        <v>9.0000000000000002E-6</v>
      </c>
      <c r="AE311" s="35">
        <v>271</v>
      </c>
      <c r="AF311" s="105" t="s">
        <v>51</v>
      </c>
      <c r="AG311" s="1"/>
      <c r="AH311" s="1"/>
      <c r="AI311" s="1"/>
      <c r="AJ311" s="1"/>
      <c r="AK311" s="1"/>
      <c r="AL311" s="1"/>
      <c r="AM311" s="1"/>
      <c r="AN311" s="1" t="s">
        <v>51</v>
      </c>
    </row>
    <row r="312" spans="1:40" hidden="1" x14ac:dyDescent="0.2">
      <c r="A312" s="306" t="s">
        <v>147</v>
      </c>
      <c r="B312" s="39">
        <f t="shared" si="98"/>
        <v>272</v>
      </c>
      <c r="C312" s="52">
        <f>Data_Inputs!E300</f>
        <v>32629</v>
      </c>
      <c r="D312" s="75" t="s">
        <v>9</v>
      </c>
      <c r="E312" s="52">
        <f>Data_Inputs!F300</f>
        <v>32659</v>
      </c>
      <c r="F312" s="54">
        <f>IF(Data_Inputs!G300="",0,Data_Inputs!G300)</f>
        <v>0</v>
      </c>
      <c r="G312" s="54">
        <f>IF(Data_Inputs!H300="",0,Data_Inputs!H300)</f>
        <v>0</v>
      </c>
      <c r="H312" s="54">
        <f t="shared" si="99"/>
        <v>0</v>
      </c>
      <c r="I312" s="67">
        <f t="shared" si="100"/>
        <v>0</v>
      </c>
      <c r="J312" s="65"/>
      <c r="K312" s="67">
        <f t="shared" si="101"/>
        <v>0</v>
      </c>
      <c r="L312" s="67">
        <f t="shared" si="102"/>
        <v>0</v>
      </c>
      <c r="M312" s="148">
        <f t="shared" si="112"/>
        <v>0</v>
      </c>
      <c r="N312" s="11">
        <f t="shared" si="113"/>
        <v>0</v>
      </c>
      <c r="O312" s="11">
        <f t="shared" si="114"/>
        <v>0</v>
      </c>
      <c r="P312" s="11">
        <f t="shared" si="103"/>
        <v>0</v>
      </c>
      <c r="Q312" s="11">
        <f t="shared" si="104"/>
        <v>0</v>
      </c>
      <c r="R312" s="140">
        <f t="shared" si="115"/>
        <v>8.8999999999999995E-6</v>
      </c>
      <c r="S312" s="67">
        <f t="shared" si="105"/>
        <v>8.8999999999999995E-6</v>
      </c>
      <c r="T312" s="67">
        <f t="shared" si="106"/>
        <v>8.8999999999999995E-6</v>
      </c>
      <c r="U312" s="91">
        <f t="shared" si="118"/>
        <v>272</v>
      </c>
      <c r="V312" s="54">
        <f t="shared" si="107"/>
        <v>0</v>
      </c>
      <c r="W312" s="54">
        <f t="shared" si="108"/>
        <v>0</v>
      </c>
      <c r="X312" s="41">
        <f t="shared" si="116"/>
        <v>8.8999999999999995E-6</v>
      </c>
      <c r="Y312" s="40">
        <f>MAX($R$41:R300,R336:R707)</f>
        <v>3.6000000000000001E-5</v>
      </c>
      <c r="Z312" s="66">
        <f t="shared" si="111"/>
        <v>4.49E-5</v>
      </c>
      <c r="AA312" s="35">
        <v>272</v>
      </c>
      <c r="AB312" s="41">
        <f t="shared" si="109"/>
        <v>0</v>
      </c>
      <c r="AC312" s="41">
        <f t="shared" si="110"/>
        <v>0</v>
      </c>
      <c r="AD312" s="41">
        <f t="shared" si="117"/>
        <v>8.8999999999999995E-6</v>
      </c>
      <c r="AE312" s="35">
        <v>272</v>
      </c>
      <c r="AF312" s="105" t="s">
        <v>51</v>
      </c>
      <c r="AG312" s="1"/>
      <c r="AH312" s="1"/>
      <c r="AI312" s="1"/>
      <c r="AJ312" s="1"/>
      <c r="AK312" s="1"/>
      <c r="AL312" s="1"/>
      <c r="AM312" s="1"/>
      <c r="AN312" s="1" t="s">
        <v>51</v>
      </c>
    </row>
    <row r="313" spans="1:40" hidden="1" x14ac:dyDescent="0.2">
      <c r="A313" s="306" t="s">
        <v>147</v>
      </c>
      <c r="B313" s="39">
        <f t="shared" si="98"/>
        <v>273</v>
      </c>
      <c r="C313" s="52">
        <f>Data_Inputs!E301</f>
        <v>32599</v>
      </c>
      <c r="D313" s="75" t="s">
        <v>9</v>
      </c>
      <c r="E313" s="52">
        <f>Data_Inputs!F301</f>
        <v>32628</v>
      </c>
      <c r="F313" s="54">
        <f>IF(Data_Inputs!G301="",0,Data_Inputs!G301)</f>
        <v>0</v>
      </c>
      <c r="G313" s="54">
        <f>IF(Data_Inputs!H301="",0,Data_Inputs!H301)</f>
        <v>0</v>
      </c>
      <c r="H313" s="54">
        <f t="shared" si="99"/>
        <v>0</v>
      </c>
      <c r="I313" s="67">
        <f t="shared" si="100"/>
        <v>0</v>
      </c>
      <c r="J313" s="65"/>
      <c r="K313" s="67">
        <f t="shared" si="101"/>
        <v>0</v>
      </c>
      <c r="L313" s="67">
        <f t="shared" si="102"/>
        <v>0</v>
      </c>
      <c r="M313" s="148">
        <f t="shared" si="112"/>
        <v>0</v>
      </c>
      <c r="N313" s="11">
        <f t="shared" si="113"/>
        <v>0</v>
      </c>
      <c r="O313" s="11">
        <f t="shared" si="114"/>
        <v>0</v>
      </c>
      <c r="P313" s="11">
        <f t="shared" si="103"/>
        <v>0</v>
      </c>
      <c r="Q313" s="11">
        <f t="shared" si="104"/>
        <v>0</v>
      </c>
      <c r="R313" s="140">
        <f t="shared" si="115"/>
        <v>8.8000000000000004E-6</v>
      </c>
      <c r="S313" s="67">
        <f t="shared" si="105"/>
        <v>8.8000000000000004E-6</v>
      </c>
      <c r="T313" s="67">
        <f t="shared" si="106"/>
        <v>8.8000000000000004E-6</v>
      </c>
      <c r="U313" s="91">
        <f t="shared" si="118"/>
        <v>273</v>
      </c>
      <c r="V313" s="54">
        <f t="shared" si="107"/>
        <v>0</v>
      </c>
      <c r="W313" s="54">
        <f t="shared" si="108"/>
        <v>0</v>
      </c>
      <c r="X313" s="41">
        <f t="shared" si="116"/>
        <v>8.8000000000000004E-6</v>
      </c>
      <c r="Y313" s="40">
        <f>MAX($R$41:R301,R337:R708)</f>
        <v>3.6000000000000001E-5</v>
      </c>
      <c r="Z313" s="66">
        <f t="shared" si="111"/>
        <v>4.4800000000000005E-5</v>
      </c>
      <c r="AA313" s="35">
        <v>273</v>
      </c>
      <c r="AB313" s="41">
        <f t="shared" si="109"/>
        <v>0</v>
      </c>
      <c r="AC313" s="41">
        <f t="shared" si="110"/>
        <v>0</v>
      </c>
      <c r="AD313" s="41">
        <f t="shared" si="117"/>
        <v>8.8000000000000004E-6</v>
      </c>
      <c r="AE313" s="35">
        <v>273</v>
      </c>
      <c r="AF313" s="105" t="s">
        <v>51</v>
      </c>
      <c r="AG313" s="1"/>
      <c r="AH313" s="1"/>
      <c r="AI313" s="1"/>
      <c r="AJ313" s="1"/>
      <c r="AK313" s="1"/>
      <c r="AL313" s="1"/>
      <c r="AM313" s="1"/>
      <c r="AN313" s="1" t="s">
        <v>51</v>
      </c>
    </row>
    <row r="314" spans="1:40" hidden="1" x14ac:dyDescent="0.2">
      <c r="A314" s="306" t="s">
        <v>147</v>
      </c>
      <c r="B314" s="39">
        <f t="shared" si="98"/>
        <v>274</v>
      </c>
      <c r="C314" s="52">
        <f>Data_Inputs!E302</f>
        <v>32568</v>
      </c>
      <c r="D314" s="75" t="s">
        <v>9</v>
      </c>
      <c r="E314" s="52">
        <f>Data_Inputs!F302</f>
        <v>32598</v>
      </c>
      <c r="F314" s="54">
        <f>IF(Data_Inputs!G302="",0,Data_Inputs!G302)</f>
        <v>0</v>
      </c>
      <c r="G314" s="54">
        <f>IF(Data_Inputs!H302="",0,Data_Inputs!H302)</f>
        <v>0</v>
      </c>
      <c r="H314" s="54">
        <f t="shared" si="99"/>
        <v>0</v>
      </c>
      <c r="I314" s="67">
        <f t="shared" si="100"/>
        <v>0</v>
      </c>
      <c r="J314" s="65"/>
      <c r="K314" s="67">
        <f t="shared" si="101"/>
        <v>0</v>
      </c>
      <c r="L314" s="67">
        <f t="shared" si="102"/>
        <v>0</v>
      </c>
      <c r="M314" s="148">
        <f t="shared" si="112"/>
        <v>0</v>
      </c>
      <c r="N314" s="11">
        <f t="shared" si="113"/>
        <v>0</v>
      </c>
      <c r="O314" s="11">
        <f t="shared" si="114"/>
        <v>0</v>
      </c>
      <c r="P314" s="11">
        <f t="shared" si="103"/>
        <v>0</v>
      </c>
      <c r="Q314" s="11">
        <f t="shared" si="104"/>
        <v>0</v>
      </c>
      <c r="R314" s="140">
        <f t="shared" si="115"/>
        <v>8.6999999999999997E-6</v>
      </c>
      <c r="S314" s="67">
        <f t="shared" si="105"/>
        <v>8.6999999999999997E-6</v>
      </c>
      <c r="T314" s="67">
        <f t="shared" si="106"/>
        <v>8.6999999999999997E-6</v>
      </c>
      <c r="U314" s="91">
        <f t="shared" si="118"/>
        <v>274</v>
      </c>
      <c r="V314" s="54">
        <f t="shared" si="107"/>
        <v>0</v>
      </c>
      <c r="W314" s="54">
        <f t="shared" si="108"/>
        <v>0</v>
      </c>
      <c r="X314" s="41">
        <f t="shared" si="116"/>
        <v>8.6999999999999997E-6</v>
      </c>
      <c r="Y314" s="40">
        <f>MAX($R$41:R302,R338:R709)</f>
        <v>3.6000000000000001E-5</v>
      </c>
      <c r="Z314" s="66">
        <f t="shared" si="111"/>
        <v>4.4700000000000002E-5</v>
      </c>
      <c r="AA314" s="35">
        <v>274</v>
      </c>
      <c r="AB314" s="41">
        <f t="shared" si="109"/>
        <v>0</v>
      </c>
      <c r="AC314" s="41">
        <f t="shared" si="110"/>
        <v>0</v>
      </c>
      <c r="AD314" s="41">
        <f t="shared" si="117"/>
        <v>8.6999999999999997E-6</v>
      </c>
      <c r="AE314" s="35">
        <v>274</v>
      </c>
      <c r="AF314" s="105" t="s">
        <v>51</v>
      </c>
      <c r="AG314" s="1"/>
      <c r="AH314" s="1"/>
      <c r="AI314" s="1"/>
      <c r="AJ314" s="1"/>
      <c r="AK314" s="1"/>
      <c r="AL314" s="1"/>
      <c r="AM314" s="1"/>
      <c r="AN314" s="1" t="s">
        <v>51</v>
      </c>
    </row>
    <row r="315" spans="1:40" hidden="1" x14ac:dyDescent="0.2">
      <c r="A315" s="306" t="s">
        <v>147</v>
      </c>
      <c r="B315" s="39">
        <f t="shared" si="98"/>
        <v>275</v>
      </c>
      <c r="C315" s="52">
        <f>Data_Inputs!E303</f>
        <v>32540</v>
      </c>
      <c r="D315" s="75" t="s">
        <v>9</v>
      </c>
      <c r="E315" s="52">
        <f>Data_Inputs!F303</f>
        <v>32567</v>
      </c>
      <c r="F315" s="54">
        <f>IF(Data_Inputs!G303="",0,Data_Inputs!G303)</f>
        <v>0</v>
      </c>
      <c r="G315" s="54">
        <f>IF(Data_Inputs!H303="",0,Data_Inputs!H303)</f>
        <v>0</v>
      </c>
      <c r="H315" s="54">
        <f t="shared" si="99"/>
        <v>0</v>
      </c>
      <c r="I315" s="67">
        <f t="shared" si="100"/>
        <v>0</v>
      </c>
      <c r="J315" s="65"/>
      <c r="K315" s="67">
        <f t="shared" si="101"/>
        <v>0</v>
      </c>
      <c r="L315" s="67">
        <f t="shared" si="102"/>
        <v>0</v>
      </c>
      <c r="M315" s="148">
        <f t="shared" si="112"/>
        <v>0</v>
      </c>
      <c r="N315" s="11">
        <f t="shared" si="113"/>
        <v>0</v>
      </c>
      <c r="O315" s="11">
        <f t="shared" si="114"/>
        <v>0</v>
      </c>
      <c r="P315" s="11">
        <f t="shared" si="103"/>
        <v>0</v>
      </c>
      <c r="Q315" s="11">
        <f t="shared" si="104"/>
        <v>0</v>
      </c>
      <c r="R315" s="140">
        <f t="shared" si="115"/>
        <v>8.6000000000000007E-6</v>
      </c>
      <c r="S315" s="67">
        <f t="shared" si="105"/>
        <v>8.6000000000000007E-6</v>
      </c>
      <c r="T315" s="67">
        <f t="shared" si="106"/>
        <v>8.6000000000000007E-6</v>
      </c>
      <c r="U315" s="91">
        <f t="shared" si="118"/>
        <v>275</v>
      </c>
      <c r="V315" s="54">
        <f t="shared" si="107"/>
        <v>0</v>
      </c>
      <c r="W315" s="54">
        <f t="shared" si="108"/>
        <v>0</v>
      </c>
      <c r="X315" s="41">
        <f t="shared" si="116"/>
        <v>8.6000000000000007E-6</v>
      </c>
      <c r="Y315" s="40">
        <f>MAX($R$41:R303,R339:R710)</f>
        <v>3.6000000000000001E-5</v>
      </c>
      <c r="Z315" s="66">
        <f t="shared" si="111"/>
        <v>4.46E-5</v>
      </c>
      <c r="AA315" s="35">
        <v>275</v>
      </c>
      <c r="AB315" s="41">
        <f t="shared" si="109"/>
        <v>0</v>
      </c>
      <c r="AC315" s="41">
        <f t="shared" si="110"/>
        <v>0</v>
      </c>
      <c r="AD315" s="41">
        <f t="shared" si="117"/>
        <v>8.6000000000000007E-6</v>
      </c>
      <c r="AE315" s="35">
        <v>275</v>
      </c>
      <c r="AF315" s="105" t="s">
        <v>51</v>
      </c>
      <c r="AG315" s="1"/>
      <c r="AH315" s="1"/>
      <c r="AI315" s="1"/>
      <c r="AJ315" s="1"/>
      <c r="AK315" s="1"/>
      <c r="AL315" s="1"/>
      <c r="AM315" s="1"/>
      <c r="AN315" s="1" t="s">
        <v>51</v>
      </c>
    </row>
    <row r="316" spans="1:40" hidden="1" x14ac:dyDescent="0.2">
      <c r="A316" s="306" t="s">
        <v>147</v>
      </c>
      <c r="B316" s="39">
        <f t="shared" si="98"/>
        <v>276</v>
      </c>
      <c r="C316" s="52">
        <f>Data_Inputs!E304</f>
        <v>32509</v>
      </c>
      <c r="D316" s="75" t="s">
        <v>9</v>
      </c>
      <c r="E316" s="52">
        <f>Data_Inputs!F304</f>
        <v>32539</v>
      </c>
      <c r="F316" s="54">
        <f>IF(Data_Inputs!G304="",0,Data_Inputs!G304)</f>
        <v>0</v>
      </c>
      <c r="G316" s="54">
        <f>IF(Data_Inputs!H304="",0,Data_Inputs!H304)</f>
        <v>0</v>
      </c>
      <c r="H316" s="54">
        <f t="shared" si="99"/>
        <v>0</v>
      </c>
      <c r="I316" s="67">
        <f t="shared" si="100"/>
        <v>0</v>
      </c>
      <c r="J316" s="65"/>
      <c r="K316" s="67">
        <f t="shared" si="101"/>
        <v>0</v>
      </c>
      <c r="L316" s="67">
        <f t="shared" si="102"/>
        <v>0</v>
      </c>
      <c r="M316" s="148">
        <f t="shared" si="112"/>
        <v>0</v>
      </c>
      <c r="N316" s="11">
        <f t="shared" si="113"/>
        <v>0</v>
      </c>
      <c r="O316" s="11">
        <f t="shared" si="114"/>
        <v>0</v>
      </c>
      <c r="P316" s="11">
        <f t="shared" si="103"/>
        <v>0</v>
      </c>
      <c r="Q316" s="11">
        <f t="shared" si="104"/>
        <v>0</v>
      </c>
      <c r="R316" s="140">
        <f t="shared" si="115"/>
        <v>8.4999999999999999E-6</v>
      </c>
      <c r="S316" s="67">
        <f t="shared" si="105"/>
        <v>8.4999999999999999E-6</v>
      </c>
      <c r="T316" s="67">
        <f t="shared" si="106"/>
        <v>8.4999999999999999E-6</v>
      </c>
      <c r="U316" s="91">
        <f t="shared" si="118"/>
        <v>276</v>
      </c>
      <c r="V316" s="54">
        <f t="shared" si="107"/>
        <v>0</v>
      </c>
      <c r="W316" s="54">
        <f t="shared" si="108"/>
        <v>0</v>
      </c>
      <c r="X316" s="41">
        <f t="shared" si="116"/>
        <v>8.4999999999999999E-6</v>
      </c>
      <c r="Y316" s="40">
        <f>MAX($R$41:R304,R340:R711)</f>
        <v>3.6000000000000001E-5</v>
      </c>
      <c r="Z316" s="66">
        <f t="shared" si="111"/>
        <v>4.4499999999999997E-5</v>
      </c>
      <c r="AA316" s="35">
        <v>276</v>
      </c>
      <c r="AB316" s="41">
        <f t="shared" si="109"/>
        <v>0</v>
      </c>
      <c r="AC316" s="41">
        <f t="shared" si="110"/>
        <v>0</v>
      </c>
      <c r="AD316" s="41">
        <f t="shared" si="117"/>
        <v>8.4999999999999999E-6</v>
      </c>
      <c r="AE316" s="35">
        <v>276</v>
      </c>
      <c r="AF316" s="105" t="s">
        <v>51</v>
      </c>
      <c r="AG316" s="1"/>
      <c r="AH316" s="1"/>
      <c r="AI316" s="1"/>
      <c r="AJ316" s="1"/>
      <c r="AK316" s="1"/>
      <c r="AL316" s="1"/>
      <c r="AM316" s="1"/>
      <c r="AN316" s="1" t="s">
        <v>51</v>
      </c>
    </row>
    <row r="317" spans="1:40" hidden="1" x14ac:dyDescent="0.2">
      <c r="A317" s="306" t="s">
        <v>147</v>
      </c>
      <c r="B317" s="39">
        <f t="shared" si="98"/>
        <v>277</v>
      </c>
      <c r="C317" s="52">
        <f>Data_Inputs!E305</f>
        <v>32478</v>
      </c>
      <c r="D317" s="75" t="s">
        <v>9</v>
      </c>
      <c r="E317" s="52">
        <f>Data_Inputs!F305</f>
        <v>32508</v>
      </c>
      <c r="F317" s="54">
        <f>IF(Data_Inputs!G305="",0,Data_Inputs!G305)</f>
        <v>0</v>
      </c>
      <c r="G317" s="54">
        <f>IF(Data_Inputs!H305="",0,Data_Inputs!H305)</f>
        <v>0</v>
      </c>
      <c r="H317" s="54">
        <f t="shared" si="99"/>
        <v>0</v>
      </c>
      <c r="I317" s="67">
        <f t="shared" si="100"/>
        <v>0</v>
      </c>
      <c r="J317" s="65"/>
      <c r="K317" s="67">
        <f t="shared" si="101"/>
        <v>0</v>
      </c>
      <c r="L317" s="67">
        <f t="shared" si="102"/>
        <v>0</v>
      </c>
      <c r="M317" s="148">
        <f t="shared" si="112"/>
        <v>0</v>
      </c>
      <c r="N317" s="11">
        <f t="shared" si="113"/>
        <v>0</v>
      </c>
      <c r="O317" s="11">
        <f t="shared" si="114"/>
        <v>0</v>
      </c>
      <c r="P317" s="11">
        <f t="shared" si="103"/>
        <v>0</v>
      </c>
      <c r="Q317" s="11">
        <f t="shared" si="104"/>
        <v>0</v>
      </c>
      <c r="R317" s="140">
        <f t="shared" si="115"/>
        <v>8.3999999999999992E-6</v>
      </c>
      <c r="S317" s="67">
        <f t="shared" si="105"/>
        <v>8.3999999999999992E-6</v>
      </c>
      <c r="T317" s="67">
        <f t="shared" si="106"/>
        <v>8.3999999999999992E-6</v>
      </c>
      <c r="U317" s="91">
        <f t="shared" si="118"/>
        <v>277</v>
      </c>
      <c r="V317" s="54">
        <f t="shared" si="107"/>
        <v>0</v>
      </c>
      <c r="W317" s="54">
        <f t="shared" si="108"/>
        <v>0</v>
      </c>
      <c r="X317" s="41">
        <f t="shared" si="116"/>
        <v>8.3999999999999992E-6</v>
      </c>
      <c r="Y317" s="40">
        <f>MAX($R$41:R305,R341:R712)</f>
        <v>3.6000000000000001E-5</v>
      </c>
      <c r="Z317" s="66">
        <f t="shared" si="111"/>
        <v>4.4400000000000002E-5</v>
      </c>
      <c r="AA317" s="35">
        <v>277</v>
      </c>
      <c r="AB317" s="41">
        <f t="shared" si="109"/>
        <v>0</v>
      </c>
      <c r="AC317" s="41">
        <f t="shared" si="110"/>
        <v>0</v>
      </c>
      <c r="AD317" s="41">
        <f t="shared" si="117"/>
        <v>8.3999999999999992E-6</v>
      </c>
      <c r="AE317" s="35">
        <v>277</v>
      </c>
      <c r="AF317" s="105" t="s">
        <v>51</v>
      </c>
      <c r="AG317" s="1"/>
      <c r="AH317" s="1"/>
      <c r="AI317" s="1"/>
      <c r="AJ317" s="1"/>
      <c r="AK317" s="1"/>
      <c r="AL317" s="1"/>
      <c r="AM317" s="1"/>
      <c r="AN317" s="1" t="s">
        <v>51</v>
      </c>
    </row>
    <row r="318" spans="1:40" hidden="1" x14ac:dyDescent="0.2">
      <c r="A318" s="306" t="s">
        <v>147</v>
      </c>
      <c r="B318" s="39">
        <f t="shared" si="98"/>
        <v>278</v>
      </c>
      <c r="C318" s="52">
        <f>Data_Inputs!E306</f>
        <v>32448</v>
      </c>
      <c r="D318" s="75" t="s">
        <v>9</v>
      </c>
      <c r="E318" s="52">
        <f>Data_Inputs!F306</f>
        <v>32477</v>
      </c>
      <c r="F318" s="54">
        <f>IF(Data_Inputs!G306="",0,Data_Inputs!G306)</f>
        <v>0</v>
      </c>
      <c r="G318" s="54">
        <f>IF(Data_Inputs!H306="",0,Data_Inputs!H306)</f>
        <v>0</v>
      </c>
      <c r="H318" s="54">
        <f t="shared" si="99"/>
        <v>0</v>
      </c>
      <c r="I318" s="67">
        <f t="shared" si="100"/>
        <v>0</v>
      </c>
      <c r="J318" s="65"/>
      <c r="K318" s="67">
        <f t="shared" si="101"/>
        <v>0</v>
      </c>
      <c r="L318" s="67">
        <f t="shared" si="102"/>
        <v>0</v>
      </c>
      <c r="M318" s="148">
        <f t="shared" si="112"/>
        <v>0</v>
      </c>
      <c r="N318" s="11">
        <f t="shared" si="113"/>
        <v>0</v>
      </c>
      <c r="O318" s="11">
        <f t="shared" si="114"/>
        <v>0</v>
      </c>
      <c r="P318" s="11">
        <f t="shared" si="103"/>
        <v>0</v>
      </c>
      <c r="Q318" s="11">
        <f t="shared" si="104"/>
        <v>0</v>
      </c>
      <c r="R318" s="140">
        <f t="shared" si="115"/>
        <v>8.3000000000000002E-6</v>
      </c>
      <c r="S318" s="67">
        <f t="shared" si="105"/>
        <v>8.3000000000000002E-6</v>
      </c>
      <c r="T318" s="67">
        <f t="shared" si="106"/>
        <v>8.3000000000000002E-6</v>
      </c>
      <c r="U318" s="91">
        <f t="shared" si="118"/>
        <v>278</v>
      </c>
      <c r="V318" s="54">
        <f t="shared" si="107"/>
        <v>0</v>
      </c>
      <c r="W318" s="54">
        <f t="shared" si="108"/>
        <v>0</v>
      </c>
      <c r="X318" s="41">
        <f t="shared" si="116"/>
        <v>8.3000000000000002E-6</v>
      </c>
      <c r="Y318" s="40">
        <f>MAX($R$41:R306,R342:R713)</f>
        <v>3.6000000000000001E-5</v>
      </c>
      <c r="Z318" s="66">
        <f t="shared" si="111"/>
        <v>4.4299999999999999E-5</v>
      </c>
      <c r="AA318" s="35">
        <v>278</v>
      </c>
      <c r="AB318" s="41">
        <f t="shared" si="109"/>
        <v>0</v>
      </c>
      <c r="AC318" s="41">
        <f t="shared" si="110"/>
        <v>0</v>
      </c>
      <c r="AD318" s="41">
        <f t="shared" si="117"/>
        <v>8.3000000000000002E-6</v>
      </c>
      <c r="AE318" s="35">
        <v>278</v>
      </c>
      <c r="AF318" s="105" t="s">
        <v>51</v>
      </c>
      <c r="AG318" s="1"/>
      <c r="AH318" s="1"/>
      <c r="AI318" s="1"/>
      <c r="AJ318" s="1"/>
      <c r="AK318" s="1"/>
      <c r="AL318" s="1"/>
      <c r="AM318" s="1"/>
      <c r="AN318" s="1" t="s">
        <v>51</v>
      </c>
    </row>
    <row r="319" spans="1:40" hidden="1" x14ac:dyDescent="0.2">
      <c r="A319" s="306" t="s">
        <v>147</v>
      </c>
      <c r="B319" s="39">
        <f t="shared" si="98"/>
        <v>279</v>
      </c>
      <c r="C319" s="52">
        <f>Data_Inputs!E307</f>
        <v>32417</v>
      </c>
      <c r="D319" s="75" t="s">
        <v>9</v>
      </c>
      <c r="E319" s="52">
        <f>Data_Inputs!F307</f>
        <v>32447</v>
      </c>
      <c r="F319" s="54">
        <f>IF(Data_Inputs!G307="",0,Data_Inputs!G307)</f>
        <v>0</v>
      </c>
      <c r="G319" s="54">
        <f>IF(Data_Inputs!H307="",0,Data_Inputs!H307)</f>
        <v>0</v>
      </c>
      <c r="H319" s="54">
        <f t="shared" si="99"/>
        <v>0</v>
      </c>
      <c r="I319" s="67">
        <f t="shared" si="100"/>
        <v>0</v>
      </c>
      <c r="J319" s="65"/>
      <c r="K319" s="67">
        <f t="shared" si="101"/>
        <v>0</v>
      </c>
      <c r="L319" s="67">
        <f t="shared" si="102"/>
        <v>0</v>
      </c>
      <c r="M319" s="148">
        <f t="shared" si="112"/>
        <v>0</v>
      </c>
      <c r="N319" s="11">
        <f t="shared" si="113"/>
        <v>0</v>
      </c>
      <c r="O319" s="11">
        <f t="shared" si="114"/>
        <v>0</v>
      </c>
      <c r="P319" s="11">
        <f t="shared" si="103"/>
        <v>0</v>
      </c>
      <c r="Q319" s="11">
        <f t="shared" si="104"/>
        <v>0</v>
      </c>
      <c r="R319" s="140">
        <f t="shared" si="115"/>
        <v>8.1999999999999994E-6</v>
      </c>
      <c r="S319" s="67">
        <f t="shared" si="105"/>
        <v>8.1999999999999994E-6</v>
      </c>
      <c r="T319" s="67">
        <f t="shared" si="106"/>
        <v>8.1999999999999994E-6</v>
      </c>
      <c r="U319" s="91">
        <f t="shared" si="118"/>
        <v>279</v>
      </c>
      <c r="V319" s="54">
        <f t="shared" si="107"/>
        <v>0</v>
      </c>
      <c r="W319" s="54">
        <f t="shared" si="108"/>
        <v>0</v>
      </c>
      <c r="X319" s="41">
        <f t="shared" si="116"/>
        <v>8.1999999999999994E-6</v>
      </c>
      <c r="Y319" s="40">
        <f>MAX($R$41:R307,R343:R714)</f>
        <v>3.6000000000000001E-5</v>
      </c>
      <c r="Z319" s="66">
        <f t="shared" si="111"/>
        <v>4.4200000000000004E-5</v>
      </c>
      <c r="AA319" s="35">
        <v>279</v>
      </c>
      <c r="AB319" s="41">
        <f t="shared" si="109"/>
        <v>0</v>
      </c>
      <c r="AC319" s="41">
        <f t="shared" si="110"/>
        <v>0</v>
      </c>
      <c r="AD319" s="41">
        <f t="shared" si="117"/>
        <v>8.1999999999999994E-6</v>
      </c>
      <c r="AE319" s="35">
        <v>279</v>
      </c>
      <c r="AF319" s="105" t="s">
        <v>51</v>
      </c>
      <c r="AG319" s="1"/>
      <c r="AH319" s="1"/>
      <c r="AI319" s="1"/>
      <c r="AJ319" s="1"/>
      <c r="AK319" s="1"/>
      <c r="AL319" s="1"/>
      <c r="AM319" s="1"/>
      <c r="AN319" s="1" t="s">
        <v>51</v>
      </c>
    </row>
    <row r="320" spans="1:40" hidden="1" x14ac:dyDescent="0.2">
      <c r="A320" s="306" t="s">
        <v>147</v>
      </c>
      <c r="B320" s="39">
        <f t="shared" si="98"/>
        <v>280</v>
      </c>
      <c r="C320" s="52">
        <f>Data_Inputs!E308</f>
        <v>32387</v>
      </c>
      <c r="D320" s="75" t="s">
        <v>9</v>
      </c>
      <c r="E320" s="52">
        <f>Data_Inputs!F308</f>
        <v>32416</v>
      </c>
      <c r="F320" s="54">
        <f>IF(Data_Inputs!G308="",0,Data_Inputs!G308)</f>
        <v>0</v>
      </c>
      <c r="G320" s="54">
        <f>IF(Data_Inputs!H308="",0,Data_Inputs!H308)</f>
        <v>0</v>
      </c>
      <c r="H320" s="54">
        <f t="shared" si="99"/>
        <v>0</v>
      </c>
      <c r="I320" s="67">
        <f t="shared" si="100"/>
        <v>0</v>
      </c>
      <c r="J320" s="65"/>
      <c r="K320" s="67">
        <f t="shared" si="101"/>
        <v>0</v>
      </c>
      <c r="L320" s="67">
        <f t="shared" si="102"/>
        <v>0</v>
      </c>
      <c r="M320" s="148">
        <f t="shared" si="112"/>
        <v>0</v>
      </c>
      <c r="N320" s="11">
        <f t="shared" si="113"/>
        <v>0</v>
      </c>
      <c r="O320" s="11">
        <f t="shared" si="114"/>
        <v>0</v>
      </c>
      <c r="P320" s="11">
        <f t="shared" si="103"/>
        <v>0</v>
      </c>
      <c r="Q320" s="11">
        <f t="shared" si="104"/>
        <v>0</v>
      </c>
      <c r="R320" s="140">
        <f t="shared" si="115"/>
        <v>8.1000000000000004E-6</v>
      </c>
      <c r="S320" s="67">
        <f t="shared" si="105"/>
        <v>8.1000000000000004E-6</v>
      </c>
      <c r="T320" s="67">
        <f t="shared" si="106"/>
        <v>8.1000000000000004E-6</v>
      </c>
      <c r="U320" s="91">
        <f t="shared" si="118"/>
        <v>280</v>
      </c>
      <c r="V320" s="54">
        <f t="shared" si="107"/>
        <v>0</v>
      </c>
      <c r="W320" s="54">
        <f t="shared" si="108"/>
        <v>0</v>
      </c>
      <c r="X320" s="41">
        <f t="shared" si="116"/>
        <v>8.1000000000000004E-6</v>
      </c>
      <c r="Y320" s="40">
        <f>MAX($R$41:R308,R344:R715)</f>
        <v>3.6000000000000001E-5</v>
      </c>
      <c r="Z320" s="66">
        <f t="shared" si="111"/>
        <v>4.4100000000000001E-5</v>
      </c>
      <c r="AA320" s="35">
        <v>280</v>
      </c>
      <c r="AB320" s="41">
        <f t="shared" si="109"/>
        <v>0</v>
      </c>
      <c r="AC320" s="41">
        <f t="shared" si="110"/>
        <v>0</v>
      </c>
      <c r="AD320" s="41">
        <f t="shared" si="117"/>
        <v>8.1000000000000004E-6</v>
      </c>
      <c r="AE320" s="35">
        <v>280</v>
      </c>
      <c r="AF320" s="105" t="s">
        <v>51</v>
      </c>
      <c r="AG320" s="1"/>
      <c r="AH320" s="1"/>
      <c r="AI320" s="1"/>
      <c r="AJ320" s="1"/>
      <c r="AK320" s="1"/>
      <c r="AL320" s="1"/>
      <c r="AM320" s="1"/>
      <c r="AN320" s="1" t="s">
        <v>51</v>
      </c>
    </row>
    <row r="321" spans="1:40" hidden="1" x14ac:dyDescent="0.2">
      <c r="A321" s="306" t="s">
        <v>147</v>
      </c>
      <c r="B321" s="39">
        <f t="shared" si="98"/>
        <v>281</v>
      </c>
      <c r="C321" s="52">
        <f>Data_Inputs!E309</f>
        <v>32356</v>
      </c>
      <c r="D321" s="75" t="s">
        <v>9</v>
      </c>
      <c r="E321" s="52">
        <f>Data_Inputs!F309</f>
        <v>32386</v>
      </c>
      <c r="F321" s="54">
        <f>IF(Data_Inputs!G309="",0,Data_Inputs!G309)</f>
        <v>0</v>
      </c>
      <c r="G321" s="54">
        <f>IF(Data_Inputs!H309="",0,Data_Inputs!H309)</f>
        <v>0</v>
      </c>
      <c r="H321" s="54">
        <f t="shared" si="99"/>
        <v>0</v>
      </c>
      <c r="I321" s="67">
        <f t="shared" si="100"/>
        <v>0</v>
      </c>
      <c r="J321" s="65"/>
      <c r="K321" s="67">
        <f t="shared" si="101"/>
        <v>0</v>
      </c>
      <c r="L321" s="67">
        <f t="shared" si="102"/>
        <v>0</v>
      </c>
      <c r="M321" s="148">
        <f t="shared" si="112"/>
        <v>0</v>
      </c>
      <c r="N321" s="11">
        <f t="shared" si="113"/>
        <v>0</v>
      </c>
      <c r="O321" s="11">
        <f t="shared" si="114"/>
        <v>0</v>
      </c>
      <c r="P321" s="11">
        <f t="shared" si="103"/>
        <v>0</v>
      </c>
      <c r="Q321" s="11">
        <f t="shared" si="104"/>
        <v>0</v>
      </c>
      <c r="R321" s="140">
        <f t="shared" si="115"/>
        <v>7.9999999999999996E-6</v>
      </c>
      <c r="S321" s="67">
        <f t="shared" si="105"/>
        <v>7.9999999999999996E-6</v>
      </c>
      <c r="T321" s="67">
        <f t="shared" si="106"/>
        <v>7.9999999999999996E-6</v>
      </c>
      <c r="U321" s="91">
        <f t="shared" si="118"/>
        <v>281</v>
      </c>
      <c r="V321" s="54">
        <f t="shared" si="107"/>
        <v>0</v>
      </c>
      <c r="W321" s="54">
        <f t="shared" si="108"/>
        <v>0</v>
      </c>
      <c r="X321" s="41">
        <f t="shared" si="116"/>
        <v>7.9999999999999996E-6</v>
      </c>
      <c r="Y321" s="40">
        <f>MAX($R$41:R309,R345:R716)</f>
        <v>3.6000000000000001E-5</v>
      </c>
      <c r="Z321" s="66">
        <f t="shared" si="111"/>
        <v>4.3999999999999999E-5</v>
      </c>
      <c r="AA321" s="35">
        <v>281</v>
      </c>
      <c r="AB321" s="41">
        <f t="shared" si="109"/>
        <v>0</v>
      </c>
      <c r="AC321" s="41">
        <f t="shared" si="110"/>
        <v>0</v>
      </c>
      <c r="AD321" s="41">
        <f t="shared" si="117"/>
        <v>7.9999999999999996E-6</v>
      </c>
      <c r="AE321" s="35">
        <v>281</v>
      </c>
      <c r="AF321" s="105" t="s">
        <v>51</v>
      </c>
      <c r="AG321" s="1"/>
      <c r="AH321" s="1"/>
      <c r="AI321" s="1"/>
      <c r="AJ321" s="1"/>
      <c r="AK321" s="1"/>
      <c r="AL321" s="1"/>
      <c r="AM321" s="1"/>
      <c r="AN321" s="1" t="s">
        <v>51</v>
      </c>
    </row>
    <row r="322" spans="1:40" hidden="1" x14ac:dyDescent="0.2">
      <c r="A322" s="306" t="s">
        <v>147</v>
      </c>
      <c r="B322" s="39">
        <f t="shared" si="98"/>
        <v>282</v>
      </c>
      <c r="C322" s="52">
        <f>Data_Inputs!E310</f>
        <v>32325</v>
      </c>
      <c r="D322" s="75" t="s">
        <v>9</v>
      </c>
      <c r="E322" s="52">
        <f>Data_Inputs!F310</f>
        <v>32355</v>
      </c>
      <c r="F322" s="54">
        <f>IF(Data_Inputs!G310="",0,Data_Inputs!G310)</f>
        <v>0</v>
      </c>
      <c r="G322" s="54">
        <f>IF(Data_Inputs!H310="",0,Data_Inputs!H310)</f>
        <v>0</v>
      </c>
      <c r="H322" s="54">
        <f t="shared" si="99"/>
        <v>0</v>
      </c>
      <c r="I322" s="67">
        <f t="shared" si="100"/>
        <v>0</v>
      </c>
      <c r="J322" s="65"/>
      <c r="K322" s="67">
        <f t="shared" si="101"/>
        <v>0</v>
      </c>
      <c r="L322" s="67">
        <f t="shared" si="102"/>
        <v>0</v>
      </c>
      <c r="M322" s="148">
        <f t="shared" si="112"/>
        <v>0</v>
      </c>
      <c r="N322" s="11">
        <f t="shared" si="113"/>
        <v>0</v>
      </c>
      <c r="O322" s="11">
        <f t="shared" si="114"/>
        <v>0</v>
      </c>
      <c r="P322" s="11">
        <f t="shared" si="103"/>
        <v>0</v>
      </c>
      <c r="Q322" s="11">
        <f t="shared" si="104"/>
        <v>0</v>
      </c>
      <c r="R322" s="140">
        <f t="shared" si="115"/>
        <v>7.9000000000000006E-6</v>
      </c>
      <c r="S322" s="67">
        <f t="shared" si="105"/>
        <v>7.9000000000000006E-6</v>
      </c>
      <c r="T322" s="67">
        <f t="shared" si="106"/>
        <v>7.9000000000000006E-6</v>
      </c>
      <c r="U322" s="91">
        <f t="shared" si="118"/>
        <v>282</v>
      </c>
      <c r="V322" s="54">
        <f t="shared" si="107"/>
        <v>0</v>
      </c>
      <c r="W322" s="54">
        <f t="shared" si="108"/>
        <v>0</v>
      </c>
      <c r="X322" s="41">
        <f t="shared" si="116"/>
        <v>7.9000000000000006E-6</v>
      </c>
      <c r="Y322" s="40">
        <f>MAX($R$41:R310,R346:R717)</f>
        <v>3.6000000000000001E-5</v>
      </c>
      <c r="Z322" s="66">
        <f t="shared" si="111"/>
        <v>4.3900000000000003E-5</v>
      </c>
      <c r="AA322" s="35">
        <v>282</v>
      </c>
      <c r="AB322" s="41">
        <f t="shared" si="109"/>
        <v>0</v>
      </c>
      <c r="AC322" s="41">
        <f t="shared" si="110"/>
        <v>0</v>
      </c>
      <c r="AD322" s="41">
        <f t="shared" si="117"/>
        <v>7.9000000000000006E-6</v>
      </c>
      <c r="AE322" s="35">
        <v>282</v>
      </c>
      <c r="AF322" s="105" t="s">
        <v>51</v>
      </c>
      <c r="AG322" s="1"/>
      <c r="AH322" s="1"/>
      <c r="AI322" s="1"/>
      <c r="AJ322" s="1"/>
      <c r="AK322" s="1"/>
      <c r="AL322" s="1"/>
      <c r="AM322" s="1"/>
      <c r="AN322" s="1" t="s">
        <v>51</v>
      </c>
    </row>
    <row r="323" spans="1:40" hidden="1" x14ac:dyDescent="0.2">
      <c r="A323" s="306" t="s">
        <v>147</v>
      </c>
      <c r="B323" s="39">
        <f t="shared" si="98"/>
        <v>283</v>
      </c>
      <c r="C323" s="52">
        <f>Data_Inputs!E311</f>
        <v>32295</v>
      </c>
      <c r="D323" s="75" t="s">
        <v>9</v>
      </c>
      <c r="E323" s="52">
        <f>Data_Inputs!F311</f>
        <v>32324</v>
      </c>
      <c r="F323" s="54">
        <f>IF(Data_Inputs!G311="",0,Data_Inputs!G311)</f>
        <v>0</v>
      </c>
      <c r="G323" s="54">
        <f>IF(Data_Inputs!H311="",0,Data_Inputs!H311)</f>
        <v>0</v>
      </c>
      <c r="H323" s="54">
        <f t="shared" si="99"/>
        <v>0</v>
      </c>
      <c r="I323" s="67">
        <f t="shared" si="100"/>
        <v>0</v>
      </c>
      <c r="J323" s="65"/>
      <c r="K323" s="67">
        <f t="shared" si="101"/>
        <v>0</v>
      </c>
      <c r="L323" s="67">
        <f t="shared" si="102"/>
        <v>0</v>
      </c>
      <c r="M323" s="148">
        <f t="shared" si="112"/>
        <v>0</v>
      </c>
      <c r="N323" s="11">
        <f t="shared" si="113"/>
        <v>0</v>
      </c>
      <c r="O323" s="11">
        <f t="shared" si="114"/>
        <v>0</v>
      </c>
      <c r="P323" s="11">
        <f t="shared" si="103"/>
        <v>0</v>
      </c>
      <c r="Q323" s="11">
        <f t="shared" si="104"/>
        <v>0</v>
      </c>
      <c r="R323" s="140">
        <f t="shared" si="115"/>
        <v>7.7999999999999999E-6</v>
      </c>
      <c r="S323" s="67">
        <f t="shared" si="105"/>
        <v>7.7999999999999999E-6</v>
      </c>
      <c r="T323" s="67">
        <f t="shared" si="106"/>
        <v>7.7999999999999999E-6</v>
      </c>
      <c r="U323" s="91">
        <f t="shared" si="118"/>
        <v>283</v>
      </c>
      <c r="V323" s="54">
        <f t="shared" si="107"/>
        <v>0</v>
      </c>
      <c r="W323" s="54">
        <f t="shared" si="108"/>
        <v>0</v>
      </c>
      <c r="X323" s="41">
        <f t="shared" si="116"/>
        <v>7.7999999999999999E-6</v>
      </c>
      <c r="Y323" s="40">
        <f>MAX($R$41:R311,R347:R718)</f>
        <v>3.6000000000000001E-5</v>
      </c>
      <c r="Z323" s="66">
        <f t="shared" si="111"/>
        <v>4.3800000000000001E-5</v>
      </c>
      <c r="AA323" s="35">
        <v>283</v>
      </c>
      <c r="AB323" s="41">
        <f t="shared" si="109"/>
        <v>0</v>
      </c>
      <c r="AC323" s="41">
        <f t="shared" si="110"/>
        <v>0</v>
      </c>
      <c r="AD323" s="41">
        <f t="shared" si="117"/>
        <v>7.7999999999999999E-6</v>
      </c>
      <c r="AE323" s="35">
        <v>283</v>
      </c>
      <c r="AF323" s="105" t="s">
        <v>51</v>
      </c>
      <c r="AG323" s="1"/>
      <c r="AH323" s="1"/>
      <c r="AI323" s="1"/>
      <c r="AJ323" s="1"/>
      <c r="AK323" s="1"/>
      <c r="AL323" s="1"/>
      <c r="AM323" s="1"/>
      <c r="AN323" s="1" t="s">
        <v>51</v>
      </c>
    </row>
    <row r="324" spans="1:40" hidden="1" x14ac:dyDescent="0.2">
      <c r="A324" s="306" t="s">
        <v>147</v>
      </c>
      <c r="B324" s="39">
        <f t="shared" si="98"/>
        <v>284</v>
      </c>
      <c r="C324" s="52">
        <f>Data_Inputs!E312</f>
        <v>32264</v>
      </c>
      <c r="D324" s="75" t="s">
        <v>9</v>
      </c>
      <c r="E324" s="52">
        <f>Data_Inputs!F312</f>
        <v>32294</v>
      </c>
      <c r="F324" s="54">
        <f>IF(Data_Inputs!G312="",0,Data_Inputs!G312)</f>
        <v>0</v>
      </c>
      <c r="G324" s="54">
        <f>IF(Data_Inputs!H312="",0,Data_Inputs!H312)</f>
        <v>0</v>
      </c>
      <c r="H324" s="54">
        <f t="shared" si="99"/>
        <v>0</v>
      </c>
      <c r="I324" s="67">
        <f t="shared" si="100"/>
        <v>0</v>
      </c>
      <c r="J324" s="65"/>
      <c r="K324" s="67">
        <f t="shared" si="101"/>
        <v>0</v>
      </c>
      <c r="L324" s="67">
        <f t="shared" si="102"/>
        <v>0</v>
      </c>
      <c r="M324" s="148">
        <f t="shared" si="112"/>
        <v>0</v>
      </c>
      <c r="N324" s="11">
        <f t="shared" si="113"/>
        <v>0</v>
      </c>
      <c r="O324" s="11">
        <f t="shared" si="114"/>
        <v>0</v>
      </c>
      <c r="P324" s="11">
        <f t="shared" si="103"/>
        <v>0</v>
      </c>
      <c r="Q324" s="11">
        <f t="shared" si="104"/>
        <v>0</v>
      </c>
      <c r="R324" s="140">
        <f t="shared" si="115"/>
        <v>7.7000000000000008E-6</v>
      </c>
      <c r="S324" s="67">
        <f t="shared" si="105"/>
        <v>7.7000000000000008E-6</v>
      </c>
      <c r="T324" s="67">
        <f t="shared" si="106"/>
        <v>7.7000000000000008E-6</v>
      </c>
      <c r="U324" s="91">
        <f t="shared" si="118"/>
        <v>284</v>
      </c>
      <c r="V324" s="54">
        <f t="shared" si="107"/>
        <v>0</v>
      </c>
      <c r="W324" s="54">
        <f t="shared" si="108"/>
        <v>0</v>
      </c>
      <c r="X324" s="41">
        <f t="shared" si="116"/>
        <v>7.7000000000000008E-6</v>
      </c>
      <c r="Y324" s="40">
        <f>MAX($R$41:R312,R348:R719)</f>
        <v>3.6000000000000001E-5</v>
      </c>
      <c r="Z324" s="66">
        <f t="shared" si="111"/>
        <v>4.3700000000000005E-5</v>
      </c>
      <c r="AA324" s="35">
        <v>284</v>
      </c>
      <c r="AB324" s="41">
        <f t="shared" si="109"/>
        <v>0</v>
      </c>
      <c r="AC324" s="41">
        <f t="shared" si="110"/>
        <v>0</v>
      </c>
      <c r="AD324" s="41">
        <f t="shared" si="117"/>
        <v>7.7000000000000008E-6</v>
      </c>
      <c r="AE324" s="35">
        <v>284</v>
      </c>
      <c r="AF324" s="105" t="s">
        <v>51</v>
      </c>
      <c r="AG324" s="1"/>
      <c r="AH324" s="1"/>
      <c r="AI324" s="1"/>
      <c r="AJ324" s="1"/>
      <c r="AK324" s="1"/>
      <c r="AL324" s="1"/>
      <c r="AM324" s="1"/>
      <c r="AN324" s="1" t="s">
        <v>51</v>
      </c>
    </row>
    <row r="325" spans="1:40" hidden="1" x14ac:dyDescent="0.2">
      <c r="A325" s="306" t="s">
        <v>147</v>
      </c>
      <c r="B325" s="39">
        <f t="shared" si="98"/>
        <v>285</v>
      </c>
      <c r="C325" s="52">
        <f>Data_Inputs!E313</f>
        <v>32234</v>
      </c>
      <c r="D325" s="75" t="s">
        <v>9</v>
      </c>
      <c r="E325" s="52">
        <f>Data_Inputs!F313</f>
        <v>32263</v>
      </c>
      <c r="F325" s="54">
        <f>IF(Data_Inputs!G313="",0,Data_Inputs!G313)</f>
        <v>0</v>
      </c>
      <c r="G325" s="54">
        <f>IF(Data_Inputs!H313="",0,Data_Inputs!H313)</f>
        <v>0</v>
      </c>
      <c r="H325" s="54">
        <f t="shared" si="99"/>
        <v>0</v>
      </c>
      <c r="I325" s="67">
        <f t="shared" si="100"/>
        <v>0</v>
      </c>
      <c r="J325" s="65"/>
      <c r="K325" s="67">
        <f t="shared" si="101"/>
        <v>0</v>
      </c>
      <c r="L325" s="67">
        <f t="shared" si="102"/>
        <v>0</v>
      </c>
      <c r="M325" s="148">
        <f t="shared" si="112"/>
        <v>0</v>
      </c>
      <c r="N325" s="11">
        <f t="shared" si="113"/>
        <v>0</v>
      </c>
      <c r="O325" s="11">
        <f t="shared" si="114"/>
        <v>0</v>
      </c>
      <c r="P325" s="11">
        <f t="shared" si="103"/>
        <v>0</v>
      </c>
      <c r="Q325" s="11">
        <f t="shared" si="104"/>
        <v>0</v>
      </c>
      <c r="R325" s="140">
        <f t="shared" si="115"/>
        <v>7.6000000000000001E-6</v>
      </c>
      <c r="S325" s="67">
        <f t="shared" si="105"/>
        <v>7.6000000000000001E-6</v>
      </c>
      <c r="T325" s="67">
        <f t="shared" si="106"/>
        <v>7.6000000000000001E-6</v>
      </c>
      <c r="U325" s="91">
        <f t="shared" si="118"/>
        <v>285</v>
      </c>
      <c r="V325" s="54">
        <f t="shared" si="107"/>
        <v>0</v>
      </c>
      <c r="W325" s="54">
        <f t="shared" si="108"/>
        <v>0</v>
      </c>
      <c r="X325" s="41">
        <f t="shared" si="116"/>
        <v>7.6000000000000001E-6</v>
      </c>
      <c r="Y325" s="40">
        <f>MAX($R$41:R313,R349:R720)</f>
        <v>3.6000000000000001E-5</v>
      </c>
      <c r="Z325" s="66">
        <f t="shared" si="111"/>
        <v>4.3600000000000003E-5</v>
      </c>
      <c r="AA325" s="35">
        <v>285</v>
      </c>
      <c r="AB325" s="41">
        <f t="shared" si="109"/>
        <v>0</v>
      </c>
      <c r="AC325" s="41">
        <f t="shared" si="110"/>
        <v>0</v>
      </c>
      <c r="AD325" s="41">
        <f t="shared" si="117"/>
        <v>7.6000000000000001E-6</v>
      </c>
      <c r="AE325" s="35">
        <v>285</v>
      </c>
      <c r="AF325" s="105" t="s">
        <v>51</v>
      </c>
      <c r="AG325" s="1"/>
      <c r="AH325" s="1"/>
      <c r="AI325" s="1"/>
      <c r="AJ325" s="1"/>
      <c r="AK325" s="1"/>
      <c r="AL325" s="1"/>
      <c r="AM325" s="1"/>
      <c r="AN325" s="1" t="s">
        <v>51</v>
      </c>
    </row>
    <row r="326" spans="1:40" hidden="1" x14ac:dyDescent="0.2">
      <c r="A326" s="306" t="s">
        <v>147</v>
      </c>
      <c r="B326" s="39">
        <f t="shared" si="98"/>
        <v>286</v>
      </c>
      <c r="C326" s="52">
        <f>Data_Inputs!E314</f>
        <v>32203</v>
      </c>
      <c r="D326" s="75" t="s">
        <v>9</v>
      </c>
      <c r="E326" s="52">
        <f>Data_Inputs!F314</f>
        <v>32233</v>
      </c>
      <c r="F326" s="54">
        <f>IF(Data_Inputs!G314="",0,Data_Inputs!G314)</f>
        <v>0</v>
      </c>
      <c r="G326" s="54">
        <f>IF(Data_Inputs!H314="",0,Data_Inputs!H314)</f>
        <v>0</v>
      </c>
      <c r="H326" s="54">
        <f t="shared" si="99"/>
        <v>0</v>
      </c>
      <c r="I326" s="67">
        <f t="shared" si="100"/>
        <v>0</v>
      </c>
      <c r="J326" s="65"/>
      <c r="K326" s="67">
        <f t="shared" si="101"/>
        <v>0</v>
      </c>
      <c r="L326" s="67">
        <f t="shared" si="102"/>
        <v>0</v>
      </c>
      <c r="M326" s="148">
        <f t="shared" si="112"/>
        <v>0</v>
      </c>
      <c r="N326" s="11">
        <f t="shared" si="113"/>
        <v>0</v>
      </c>
      <c r="O326" s="11">
        <f t="shared" si="114"/>
        <v>0</v>
      </c>
      <c r="P326" s="11">
        <f t="shared" si="103"/>
        <v>0</v>
      </c>
      <c r="Q326" s="11">
        <f t="shared" si="104"/>
        <v>0</v>
      </c>
      <c r="R326" s="140">
        <f t="shared" si="115"/>
        <v>7.5000000000000002E-6</v>
      </c>
      <c r="S326" s="67">
        <f t="shared" si="105"/>
        <v>7.5000000000000002E-6</v>
      </c>
      <c r="T326" s="67">
        <f t="shared" si="106"/>
        <v>7.5000000000000002E-6</v>
      </c>
      <c r="U326" s="91">
        <f t="shared" si="118"/>
        <v>286</v>
      </c>
      <c r="V326" s="54">
        <f t="shared" si="107"/>
        <v>0</v>
      </c>
      <c r="W326" s="54">
        <f t="shared" si="108"/>
        <v>0</v>
      </c>
      <c r="X326" s="41">
        <f t="shared" si="116"/>
        <v>7.5000000000000002E-6</v>
      </c>
      <c r="Y326" s="40">
        <f>MAX($R$41:R314,R350:R721)</f>
        <v>3.6000000000000001E-5</v>
      </c>
      <c r="Z326" s="66">
        <f t="shared" si="111"/>
        <v>4.35E-5</v>
      </c>
      <c r="AA326" s="35">
        <v>286</v>
      </c>
      <c r="AB326" s="41">
        <f t="shared" si="109"/>
        <v>0</v>
      </c>
      <c r="AC326" s="41">
        <f t="shared" si="110"/>
        <v>0</v>
      </c>
      <c r="AD326" s="41">
        <f t="shared" si="117"/>
        <v>7.5000000000000002E-6</v>
      </c>
      <c r="AE326" s="35">
        <v>286</v>
      </c>
      <c r="AF326" s="105" t="s">
        <v>51</v>
      </c>
      <c r="AG326" s="1"/>
      <c r="AH326" s="1"/>
      <c r="AI326" s="1"/>
      <c r="AJ326" s="1"/>
      <c r="AK326" s="1"/>
      <c r="AL326" s="1"/>
      <c r="AM326" s="1"/>
      <c r="AN326" s="1" t="s">
        <v>51</v>
      </c>
    </row>
    <row r="327" spans="1:40" hidden="1" x14ac:dyDescent="0.2">
      <c r="A327" s="306" t="s">
        <v>147</v>
      </c>
      <c r="B327" s="39">
        <f t="shared" si="98"/>
        <v>287</v>
      </c>
      <c r="C327" s="52">
        <f>Data_Inputs!E315</f>
        <v>32174</v>
      </c>
      <c r="D327" s="75" t="s">
        <v>9</v>
      </c>
      <c r="E327" s="52">
        <f>Data_Inputs!F315</f>
        <v>32202</v>
      </c>
      <c r="F327" s="54">
        <f>IF(Data_Inputs!G315="",0,Data_Inputs!G315)</f>
        <v>0</v>
      </c>
      <c r="G327" s="54">
        <f>IF(Data_Inputs!H315="",0,Data_Inputs!H315)</f>
        <v>0</v>
      </c>
      <c r="H327" s="54">
        <f t="shared" si="99"/>
        <v>0</v>
      </c>
      <c r="I327" s="67">
        <f t="shared" si="100"/>
        <v>0</v>
      </c>
      <c r="J327" s="65"/>
      <c r="K327" s="67">
        <f t="shared" si="101"/>
        <v>0</v>
      </c>
      <c r="L327" s="67">
        <f t="shared" si="102"/>
        <v>0</v>
      </c>
      <c r="M327" s="148">
        <f t="shared" si="112"/>
        <v>0</v>
      </c>
      <c r="N327" s="11">
        <f t="shared" si="113"/>
        <v>0</v>
      </c>
      <c r="O327" s="11">
        <f t="shared" si="114"/>
        <v>0</v>
      </c>
      <c r="P327" s="11">
        <f t="shared" si="103"/>
        <v>0</v>
      </c>
      <c r="Q327" s="11">
        <f t="shared" si="104"/>
        <v>0</v>
      </c>
      <c r="R327" s="140">
        <f t="shared" si="115"/>
        <v>7.4000000000000003E-6</v>
      </c>
      <c r="S327" s="67">
        <f t="shared" si="105"/>
        <v>7.4000000000000003E-6</v>
      </c>
      <c r="T327" s="67">
        <f t="shared" si="106"/>
        <v>7.4000000000000003E-6</v>
      </c>
      <c r="U327" s="91">
        <f t="shared" si="118"/>
        <v>287</v>
      </c>
      <c r="V327" s="54">
        <f t="shared" si="107"/>
        <v>0</v>
      </c>
      <c r="W327" s="54">
        <f t="shared" si="108"/>
        <v>0</v>
      </c>
      <c r="X327" s="41">
        <f t="shared" si="116"/>
        <v>7.4000000000000003E-6</v>
      </c>
      <c r="Y327" s="40">
        <f>MAX($R$41:R315,R351:R722)</f>
        <v>3.6000000000000001E-5</v>
      </c>
      <c r="Z327" s="66">
        <f t="shared" si="111"/>
        <v>4.3399999999999998E-5</v>
      </c>
      <c r="AA327" s="35">
        <v>287</v>
      </c>
      <c r="AB327" s="41">
        <f t="shared" si="109"/>
        <v>0</v>
      </c>
      <c r="AC327" s="41">
        <f t="shared" si="110"/>
        <v>0</v>
      </c>
      <c r="AD327" s="41">
        <f t="shared" si="117"/>
        <v>7.4000000000000003E-6</v>
      </c>
      <c r="AE327" s="35">
        <v>287</v>
      </c>
      <c r="AF327" s="105" t="s">
        <v>51</v>
      </c>
      <c r="AG327" s="1"/>
      <c r="AH327" s="1"/>
      <c r="AI327" s="1"/>
      <c r="AJ327" s="1"/>
      <c r="AK327" s="1"/>
      <c r="AL327" s="1"/>
      <c r="AM327" s="1"/>
      <c r="AN327" s="1" t="s">
        <v>51</v>
      </c>
    </row>
    <row r="328" spans="1:40" hidden="1" x14ac:dyDescent="0.2">
      <c r="A328" s="306" t="s">
        <v>147</v>
      </c>
      <c r="B328" s="39">
        <f t="shared" si="98"/>
        <v>288</v>
      </c>
      <c r="C328" s="52">
        <f>Data_Inputs!E316</f>
        <v>32143</v>
      </c>
      <c r="D328" s="75" t="s">
        <v>9</v>
      </c>
      <c r="E328" s="52">
        <f>Data_Inputs!F316</f>
        <v>32173</v>
      </c>
      <c r="F328" s="54">
        <f>IF(Data_Inputs!G316="",0,Data_Inputs!G316)</f>
        <v>0</v>
      </c>
      <c r="G328" s="54">
        <f>IF(Data_Inputs!H316="",0,Data_Inputs!H316)</f>
        <v>0</v>
      </c>
      <c r="H328" s="54">
        <f t="shared" si="99"/>
        <v>0</v>
      </c>
      <c r="I328" s="67">
        <f t="shared" si="100"/>
        <v>0</v>
      </c>
      <c r="J328" s="65"/>
      <c r="K328" s="67">
        <f t="shared" si="101"/>
        <v>0</v>
      </c>
      <c r="L328" s="67">
        <f t="shared" si="102"/>
        <v>0</v>
      </c>
      <c r="M328" s="148">
        <f t="shared" si="112"/>
        <v>0</v>
      </c>
      <c r="N328" s="11">
        <f t="shared" si="113"/>
        <v>0</v>
      </c>
      <c r="O328" s="11">
        <f t="shared" si="114"/>
        <v>0</v>
      </c>
      <c r="P328" s="11">
        <f t="shared" si="103"/>
        <v>0</v>
      </c>
      <c r="Q328" s="11">
        <f t="shared" si="104"/>
        <v>0</v>
      </c>
      <c r="R328" s="140">
        <f t="shared" si="115"/>
        <v>7.3000000000000004E-6</v>
      </c>
      <c r="S328" s="67">
        <f t="shared" si="105"/>
        <v>7.3000000000000004E-6</v>
      </c>
      <c r="T328" s="67">
        <f t="shared" si="106"/>
        <v>7.3000000000000004E-6</v>
      </c>
      <c r="U328" s="91">
        <f t="shared" si="118"/>
        <v>288</v>
      </c>
      <c r="V328" s="54">
        <f t="shared" si="107"/>
        <v>0</v>
      </c>
      <c r="W328" s="54">
        <f t="shared" si="108"/>
        <v>0</v>
      </c>
      <c r="X328" s="41">
        <f t="shared" si="116"/>
        <v>7.3000000000000004E-6</v>
      </c>
      <c r="Y328" s="40">
        <f>MAX($R$41:R316,R352:R723)</f>
        <v>3.6000000000000001E-5</v>
      </c>
      <c r="Z328" s="66">
        <f t="shared" si="111"/>
        <v>4.3300000000000002E-5</v>
      </c>
      <c r="AA328" s="35">
        <v>288</v>
      </c>
      <c r="AB328" s="41">
        <f t="shared" si="109"/>
        <v>0</v>
      </c>
      <c r="AC328" s="41">
        <f t="shared" si="110"/>
        <v>0</v>
      </c>
      <c r="AD328" s="41">
        <f t="shared" si="117"/>
        <v>7.3000000000000004E-6</v>
      </c>
      <c r="AE328" s="35">
        <v>288</v>
      </c>
      <c r="AF328" s="105" t="s">
        <v>51</v>
      </c>
      <c r="AG328" s="1"/>
      <c r="AH328" s="1"/>
      <c r="AI328" s="1"/>
      <c r="AJ328" s="1"/>
      <c r="AK328" s="1"/>
      <c r="AL328" s="1"/>
      <c r="AM328" s="1"/>
      <c r="AN328" s="1" t="s">
        <v>51</v>
      </c>
    </row>
    <row r="329" spans="1:40" hidden="1" x14ac:dyDescent="0.2">
      <c r="A329" s="306" t="s">
        <v>147</v>
      </c>
      <c r="B329" s="39">
        <f t="shared" si="98"/>
        <v>289</v>
      </c>
      <c r="C329" s="52">
        <f>Data_Inputs!E317</f>
        <v>32112</v>
      </c>
      <c r="D329" s="75" t="s">
        <v>9</v>
      </c>
      <c r="E329" s="52">
        <f>Data_Inputs!F317</f>
        <v>32142</v>
      </c>
      <c r="F329" s="54">
        <f>IF(Data_Inputs!G317="",0,Data_Inputs!G317)</f>
        <v>0</v>
      </c>
      <c r="G329" s="54">
        <f>IF(Data_Inputs!H317="",0,Data_Inputs!H317)</f>
        <v>0</v>
      </c>
      <c r="H329" s="54">
        <f t="shared" si="99"/>
        <v>0</v>
      </c>
      <c r="I329" s="67">
        <f t="shared" si="100"/>
        <v>0</v>
      </c>
      <c r="J329" s="65"/>
      <c r="K329" s="67">
        <f t="shared" si="101"/>
        <v>0</v>
      </c>
      <c r="L329" s="67">
        <f t="shared" si="102"/>
        <v>0</v>
      </c>
      <c r="M329" s="148">
        <f t="shared" si="112"/>
        <v>0</v>
      </c>
      <c r="N329" s="11">
        <f t="shared" si="113"/>
        <v>0</v>
      </c>
      <c r="O329" s="11">
        <f t="shared" si="114"/>
        <v>0</v>
      </c>
      <c r="P329" s="11">
        <f t="shared" si="103"/>
        <v>0</v>
      </c>
      <c r="Q329" s="11">
        <f t="shared" si="104"/>
        <v>0</v>
      </c>
      <c r="R329" s="140">
        <f t="shared" si="115"/>
        <v>7.1999999999999997E-6</v>
      </c>
      <c r="S329" s="67">
        <f t="shared" si="105"/>
        <v>7.1999999999999997E-6</v>
      </c>
      <c r="T329" s="67">
        <f t="shared" si="106"/>
        <v>7.1999999999999997E-6</v>
      </c>
      <c r="U329" s="91">
        <f t="shared" si="118"/>
        <v>289</v>
      </c>
      <c r="V329" s="54">
        <f t="shared" si="107"/>
        <v>0</v>
      </c>
      <c r="W329" s="54">
        <f t="shared" si="108"/>
        <v>0</v>
      </c>
      <c r="X329" s="41">
        <f t="shared" si="116"/>
        <v>7.1999999999999997E-6</v>
      </c>
      <c r="Y329" s="40">
        <f>MAX($R$41:R317,R353:R724)</f>
        <v>3.6000000000000001E-5</v>
      </c>
      <c r="Z329" s="66">
        <f t="shared" si="111"/>
        <v>4.32E-5</v>
      </c>
      <c r="AA329" s="35">
        <v>289</v>
      </c>
      <c r="AB329" s="41">
        <f t="shared" si="109"/>
        <v>0</v>
      </c>
      <c r="AC329" s="41">
        <f t="shared" si="110"/>
        <v>0</v>
      </c>
      <c r="AD329" s="41">
        <f t="shared" si="117"/>
        <v>7.1999999999999997E-6</v>
      </c>
      <c r="AE329" s="35">
        <v>289</v>
      </c>
      <c r="AF329" s="105" t="s">
        <v>51</v>
      </c>
      <c r="AG329" s="1"/>
      <c r="AH329" s="1"/>
      <c r="AI329" s="1"/>
      <c r="AJ329" s="1"/>
      <c r="AK329" s="1"/>
      <c r="AL329" s="1"/>
      <c r="AM329" s="1"/>
      <c r="AN329" s="1" t="s">
        <v>51</v>
      </c>
    </row>
    <row r="330" spans="1:40" hidden="1" x14ac:dyDescent="0.2">
      <c r="A330" s="306" t="s">
        <v>147</v>
      </c>
      <c r="B330" s="39">
        <f t="shared" si="98"/>
        <v>290</v>
      </c>
      <c r="C330" s="52">
        <f>Data_Inputs!E318</f>
        <v>32082</v>
      </c>
      <c r="D330" s="75" t="s">
        <v>9</v>
      </c>
      <c r="E330" s="52">
        <f>Data_Inputs!F318</f>
        <v>32111</v>
      </c>
      <c r="F330" s="54">
        <f>IF(Data_Inputs!G318="",0,Data_Inputs!G318)</f>
        <v>0</v>
      </c>
      <c r="G330" s="54">
        <f>IF(Data_Inputs!H318="",0,Data_Inputs!H318)</f>
        <v>0</v>
      </c>
      <c r="H330" s="54">
        <f t="shared" si="99"/>
        <v>0</v>
      </c>
      <c r="I330" s="67">
        <f t="shared" si="100"/>
        <v>0</v>
      </c>
      <c r="J330" s="65"/>
      <c r="K330" s="67">
        <f t="shared" si="101"/>
        <v>0</v>
      </c>
      <c r="L330" s="67">
        <f t="shared" si="102"/>
        <v>0</v>
      </c>
      <c r="M330" s="148">
        <f t="shared" si="112"/>
        <v>0</v>
      </c>
      <c r="N330" s="11">
        <f t="shared" si="113"/>
        <v>0</v>
      </c>
      <c r="O330" s="11">
        <f t="shared" si="114"/>
        <v>0</v>
      </c>
      <c r="P330" s="11">
        <f t="shared" si="103"/>
        <v>0</v>
      </c>
      <c r="Q330" s="11">
        <f t="shared" si="104"/>
        <v>0</v>
      </c>
      <c r="R330" s="140">
        <f t="shared" si="115"/>
        <v>7.0999999999999998E-6</v>
      </c>
      <c r="S330" s="67">
        <f t="shared" si="105"/>
        <v>7.0999999999999998E-6</v>
      </c>
      <c r="T330" s="67">
        <f t="shared" si="106"/>
        <v>7.0999999999999998E-6</v>
      </c>
      <c r="U330" s="91">
        <f t="shared" si="118"/>
        <v>290</v>
      </c>
      <c r="V330" s="54">
        <f t="shared" si="107"/>
        <v>0</v>
      </c>
      <c r="W330" s="54">
        <f t="shared" si="108"/>
        <v>0</v>
      </c>
      <c r="X330" s="41">
        <f t="shared" si="116"/>
        <v>7.0999999999999998E-6</v>
      </c>
      <c r="Y330" s="40">
        <f>MAX($R$41:R318,R354:R725)</f>
        <v>3.6000000000000001E-5</v>
      </c>
      <c r="Z330" s="66">
        <f t="shared" si="111"/>
        <v>4.3100000000000004E-5</v>
      </c>
      <c r="AA330" s="35">
        <v>290</v>
      </c>
      <c r="AB330" s="41">
        <f t="shared" si="109"/>
        <v>0</v>
      </c>
      <c r="AC330" s="41">
        <f t="shared" si="110"/>
        <v>0</v>
      </c>
      <c r="AD330" s="41">
        <f t="shared" si="117"/>
        <v>7.0999999999999998E-6</v>
      </c>
      <c r="AE330" s="35">
        <v>290</v>
      </c>
      <c r="AF330" s="105" t="s">
        <v>51</v>
      </c>
      <c r="AG330" s="1"/>
      <c r="AH330" s="1"/>
      <c r="AI330" s="1"/>
      <c r="AJ330" s="1"/>
      <c r="AK330" s="1"/>
      <c r="AL330" s="1"/>
      <c r="AM330" s="1"/>
      <c r="AN330" s="1" t="s">
        <v>51</v>
      </c>
    </row>
    <row r="331" spans="1:40" hidden="1" x14ac:dyDescent="0.2">
      <c r="A331" s="306" t="s">
        <v>147</v>
      </c>
      <c r="B331" s="39">
        <f t="shared" si="98"/>
        <v>291</v>
      </c>
      <c r="C331" s="52">
        <f>Data_Inputs!E319</f>
        <v>32051</v>
      </c>
      <c r="D331" s="75" t="s">
        <v>9</v>
      </c>
      <c r="E331" s="52">
        <f>Data_Inputs!F319</f>
        <v>32081</v>
      </c>
      <c r="F331" s="54">
        <f>IF(Data_Inputs!G319="",0,Data_Inputs!G319)</f>
        <v>0</v>
      </c>
      <c r="G331" s="54">
        <f>IF(Data_Inputs!H319="",0,Data_Inputs!H319)</f>
        <v>0</v>
      </c>
      <c r="H331" s="54">
        <f t="shared" si="99"/>
        <v>0</v>
      </c>
      <c r="I331" s="67">
        <f t="shared" si="100"/>
        <v>0</v>
      </c>
      <c r="J331" s="65"/>
      <c r="K331" s="67">
        <f t="shared" si="101"/>
        <v>0</v>
      </c>
      <c r="L331" s="67">
        <f t="shared" si="102"/>
        <v>0</v>
      </c>
      <c r="M331" s="148">
        <f t="shared" si="112"/>
        <v>0</v>
      </c>
      <c r="N331" s="11">
        <f t="shared" si="113"/>
        <v>0</v>
      </c>
      <c r="O331" s="11">
        <f t="shared" si="114"/>
        <v>0</v>
      </c>
      <c r="P331" s="11">
        <f t="shared" si="103"/>
        <v>0</v>
      </c>
      <c r="Q331" s="11">
        <f t="shared" si="104"/>
        <v>0</v>
      </c>
      <c r="R331" s="140">
        <f t="shared" si="115"/>
        <v>6.9999999999999999E-6</v>
      </c>
      <c r="S331" s="67">
        <f t="shared" si="105"/>
        <v>6.9999999999999999E-6</v>
      </c>
      <c r="T331" s="67">
        <f t="shared" si="106"/>
        <v>6.9999999999999999E-6</v>
      </c>
      <c r="U331" s="91">
        <f t="shared" si="118"/>
        <v>291</v>
      </c>
      <c r="V331" s="54">
        <f t="shared" si="107"/>
        <v>0</v>
      </c>
      <c r="W331" s="54">
        <f t="shared" si="108"/>
        <v>0</v>
      </c>
      <c r="X331" s="41">
        <f t="shared" si="116"/>
        <v>6.9999999999999999E-6</v>
      </c>
      <c r="Y331" s="40">
        <f>MAX($R$41:R319,R355:R726)</f>
        <v>3.6000000000000001E-5</v>
      </c>
      <c r="Z331" s="66">
        <f t="shared" si="111"/>
        <v>4.3000000000000002E-5</v>
      </c>
      <c r="AA331" s="35">
        <v>291</v>
      </c>
      <c r="AB331" s="41">
        <f t="shared" si="109"/>
        <v>0</v>
      </c>
      <c r="AC331" s="41">
        <f t="shared" si="110"/>
        <v>0</v>
      </c>
      <c r="AD331" s="41">
        <f t="shared" si="117"/>
        <v>6.9999999999999999E-6</v>
      </c>
      <c r="AE331" s="35">
        <v>291</v>
      </c>
      <c r="AF331" s="105" t="s">
        <v>51</v>
      </c>
      <c r="AG331" s="1"/>
      <c r="AH331" s="1"/>
      <c r="AI331" s="1"/>
      <c r="AJ331" s="1"/>
      <c r="AK331" s="1"/>
      <c r="AL331" s="1"/>
      <c r="AM331" s="1"/>
      <c r="AN331" s="1" t="s">
        <v>51</v>
      </c>
    </row>
    <row r="332" spans="1:40" hidden="1" x14ac:dyDescent="0.2">
      <c r="A332" s="306" t="s">
        <v>147</v>
      </c>
      <c r="B332" s="39">
        <f t="shared" si="98"/>
        <v>292</v>
      </c>
      <c r="C332" s="52">
        <f>Data_Inputs!E320</f>
        <v>32021</v>
      </c>
      <c r="D332" s="75" t="s">
        <v>9</v>
      </c>
      <c r="E332" s="52">
        <f>Data_Inputs!F320</f>
        <v>32050</v>
      </c>
      <c r="F332" s="54">
        <f>IF(Data_Inputs!G320="",0,Data_Inputs!G320)</f>
        <v>0</v>
      </c>
      <c r="G332" s="54">
        <f>IF(Data_Inputs!H320="",0,Data_Inputs!H320)</f>
        <v>0</v>
      </c>
      <c r="H332" s="54">
        <f t="shared" si="99"/>
        <v>0</v>
      </c>
      <c r="I332" s="67">
        <f t="shared" si="100"/>
        <v>0</v>
      </c>
      <c r="J332" s="65"/>
      <c r="K332" s="67">
        <f t="shared" si="101"/>
        <v>0</v>
      </c>
      <c r="L332" s="67">
        <f t="shared" si="102"/>
        <v>0</v>
      </c>
      <c r="M332" s="148">
        <f t="shared" si="112"/>
        <v>0</v>
      </c>
      <c r="N332" s="11">
        <f t="shared" si="113"/>
        <v>0</v>
      </c>
      <c r="O332" s="11">
        <f t="shared" si="114"/>
        <v>0</v>
      </c>
      <c r="P332" s="11">
        <f t="shared" si="103"/>
        <v>0</v>
      </c>
      <c r="Q332" s="11">
        <f t="shared" si="104"/>
        <v>0</v>
      </c>
      <c r="R332" s="140">
        <f t="shared" si="115"/>
        <v>6.9E-6</v>
      </c>
      <c r="S332" s="67">
        <f t="shared" si="105"/>
        <v>6.9E-6</v>
      </c>
      <c r="T332" s="67">
        <f t="shared" si="106"/>
        <v>6.9E-6</v>
      </c>
      <c r="U332" s="91">
        <f t="shared" si="118"/>
        <v>292</v>
      </c>
      <c r="V332" s="54">
        <f t="shared" si="107"/>
        <v>0</v>
      </c>
      <c r="W332" s="54">
        <f t="shared" si="108"/>
        <v>0</v>
      </c>
      <c r="X332" s="41">
        <f t="shared" si="116"/>
        <v>6.9E-6</v>
      </c>
      <c r="Y332" s="40">
        <f>MAX($R$41:R320,R356:R727)</f>
        <v>3.6000000000000001E-5</v>
      </c>
      <c r="Z332" s="66">
        <f t="shared" si="111"/>
        <v>4.2899999999999999E-5</v>
      </c>
      <c r="AA332" s="35">
        <v>292</v>
      </c>
      <c r="AB332" s="41">
        <f t="shared" si="109"/>
        <v>0</v>
      </c>
      <c r="AC332" s="41">
        <f t="shared" si="110"/>
        <v>0</v>
      </c>
      <c r="AD332" s="41">
        <f t="shared" si="117"/>
        <v>6.9E-6</v>
      </c>
      <c r="AE332" s="35">
        <v>292</v>
      </c>
      <c r="AF332" s="105" t="s">
        <v>51</v>
      </c>
      <c r="AG332" s="1"/>
      <c r="AH332" s="1"/>
      <c r="AI332" s="1"/>
      <c r="AJ332" s="1"/>
      <c r="AK332" s="1"/>
      <c r="AL332" s="1"/>
      <c r="AM332" s="1"/>
      <c r="AN332" s="1" t="s">
        <v>51</v>
      </c>
    </row>
    <row r="333" spans="1:40" hidden="1" x14ac:dyDescent="0.2">
      <c r="A333" s="306" t="s">
        <v>147</v>
      </c>
      <c r="B333" s="39">
        <f t="shared" si="98"/>
        <v>293</v>
      </c>
      <c r="C333" s="52">
        <f>Data_Inputs!E321</f>
        <v>31990</v>
      </c>
      <c r="D333" s="75" t="s">
        <v>9</v>
      </c>
      <c r="E333" s="52">
        <f>Data_Inputs!F321</f>
        <v>32020</v>
      </c>
      <c r="F333" s="54">
        <f>IF(Data_Inputs!G321="",0,Data_Inputs!G321)</f>
        <v>0</v>
      </c>
      <c r="G333" s="54">
        <f>IF(Data_Inputs!H321="",0,Data_Inputs!H321)</f>
        <v>0</v>
      </c>
      <c r="H333" s="54">
        <f t="shared" si="99"/>
        <v>0</v>
      </c>
      <c r="I333" s="67">
        <f t="shared" si="100"/>
        <v>0</v>
      </c>
      <c r="J333" s="65"/>
      <c r="K333" s="67">
        <f t="shared" si="101"/>
        <v>0</v>
      </c>
      <c r="L333" s="67">
        <f t="shared" si="102"/>
        <v>0</v>
      </c>
      <c r="M333" s="148">
        <f t="shared" si="112"/>
        <v>0</v>
      </c>
      <c r="N333" s="11">
        <f t="shared" si="113"/>
        <v>0</v>
      </c>
      <c r="O333" s="11">
        <f t="shared" si="114"/>
        <v>0</v>
      </c>
      <c r="P333" s="11">
        <f t="shared" si="103"/>
        <v>0</v>
      </c>
      <c r="Q333" s="11">
        <f t="shared" si="104"/>
        <v>0</v>
      </c>
      <c r="R333" s="140">
        <f t="shared" si="115"/>
        <v>6.8000000000000001E-6</v>
      </c>
      <c r="S333" s="67">
        <f t="shared" si="105"/>
        <v>6.8000000000000001E-6</v>
      </c>
      <c r="T333" s="67">
        <f t="shared" si="106"/>
        <v>6.8000000000000001E-6</v>
      </c>
      <c r="U333" s="91">
        <f t="shared" si="118"/>
        <v>293</v>
      </c>
      <c r="V333" s="54">
        <f t="shared" si="107"/>
        <v>0</v>
      </c>
      <c r="W333" s="54">
        <f t="shared" si="108"/>
        <v>0</v>
      </c>
      <c r="X333" s="41">
        <f t="shared" si="116"/>
        <v>6.8000000000000001E-6</v>
      </c>
      <c r="Y333" s="40">
        <f>MAX($R$41:R321,R357:R728)</f>
        <v>3.6000000000000001E-5</v>
      </c>
      <c r="Z333" s="66">
        <f t="shared" si="111"/>
        <v>4.2800000000000004E-5</v>
      </c>
      <c r="AA333" s="35">
        <v>293</v>
      </c>
      <c r="AB333" s="41">
        <f t="shared" si="109"/>
        <v>0</v>
      </c>
      <c r="AC333" s="41">
        <f t="shared" si="110"/>
        <v>0</v>
      </c>
      <c r="AD333" s="41">
        <f t="shared" si="117"/>
        <v>6.8000000000000001E-6</v>
      </c>
      <c r="AE333" s="35">
        <v>293</v>
      </c>
      <c r="AF333" s="105" t="s">
        <v>51</v>
      </c>
      <c r="AG333" s="1"/>
      <c r="AH333" s="1"/>
      <c r="AI333" s="1"/>
      <c r="AJ333" s="1"/>
      <c r="AK333" s="1"/>
      <c r="AL333" s="1"/>
      <c r="AM333" s="1"/>
      <c r="AN333" s="1" t="s">
        <v>51</v>
      </c>
    </row>
    <row r="334" spans="1:40" hidden="1" x14ac:dyDescent="0.2">
      <c r="A334" s="306" t="s">
        <v>147</v>
      </c>
      <c r="B334" s="39">
        <f t="shared" si="98"/>
        <v>294</v>
      </c>
      <c r="C334" s="52">
        <f>Data_Inputs!E322</f>
        <v>31959</v>
      </c>
      <c r="D334" s="75" t="s">
        <v>9</v>
      </c>
      <c r="E334" s="52">
        <f>Data_Inputs!F322</f>
        <v>31989</v>
      </c>
      <c r="F334" s="54">
        <f>IF(Data_Inputs!G322="",0,Data_Inputs!G322)</f>
        <v>0</v>
      </c>
      <c r="G334" s="54">
        <f>IF(Data_Inputs!H322="",0,Data_Inputs!H322)</f>
        <v>0</v>
      </c>
      <c r="H334" s="54">
        <f t="shared" si="99"/>
        <v>0</v>
      </c>
      <c r="I334" s="67">
        <f t="shared" si="100"/>
        <v>0</v>
      </c>
      <c r="J334" s="65"/>
      <c r="K334" s="67">
        <f t="shared" si="101"/>
        <v>0</v>
      </c>
      <c r="L334" s="67">
        <f t="shared" si="102"/>
        <v>0</v>
      </c>
      <c r="M334" s="148">
        <f t="shared" si="112"/>
        <v>0</v>
      </c>
      <c r="N334" s="11">
        <f t="shared" si="113"/>
        <v>0</v>
      </c>
      <c r="O334" s="11">
        <f t="shared" si="114"/>
        <v>0</v>
      </c>
      <c r="P334" s="11">
        <f t="shared" si="103"/>
        <v>0</v>
      </c>
      <c r="Q334" s="11">
        <f t="shared" si="104"/>
        <v>0</v>
      </c>
      <c r="R334" s="140">
        <f t="shared" si="115"/>
        <v>6.7000000000000002E-6</v>
      </c>
      <c r="S334" s="67">
        <f t="shared" si="105"/>
        <v>6.7000000000000002E-6</v>
      </c>
      <c r="T334" s="67">
        <f t="shared" si="106"/>
        <v>6.7000000000000002E-6</v>
      </c>
      <c r="U334" s="91">
        <f t="shared" si="118"/>
        <v>294</v>
      </c>
      <c r="V334" s="54">
        <f t="shared" si="107"/>
        <v>0</v>
      </c>
      <c r="W334" s="54">
        <f t="shared" si="108"/>
        <v>0</v>
      </c>
      <c r="X334" s="41">
        <f t="shared" si="116"/>
        <v>6.7000000000000002E-6</v>
      </c>
      <c r="Y334" s="40">
        <f>MAX($R$41:R322,R358:R729)</f>
        <v>3.6000000000000001E-5</v>
      </c>
      <c r="Z334" s="66">
        <f t="shared" si="111"/>
        <v>4.2700000000000001E-5</v>
      </c>
      <c r="AA334" s="35">
        <v>294</v>
      </c>
      <c r="AB334" s="41">
        <f t="shared" si="109"/>
        <v>0</v>
      </c>
      <c r="AC334" s="41">
        <f t="shared" si="110"/>
        <v>0</v>
      </c>
      <c r="AD334" s="41">
        <f t="shared" si="117"/>
        <v>6.7000000000000002E-6</v>
      </c>
      <c r="AE334" s="35">
        <v>294</v>
      </c>
      <c r="AF334" s="105" t="s">
        <v>51</v>
      </c>
      <c r="AG334" s="1"/>
      <c r="AH334" s="1"/>
      <c r="AI334" s="1"/>
      <c r="AJ334" s="1"/>
      <c r="AK334" s="1"/>
      <c r="AL334" s="1"/>
      <c r="AM334" s="1"/>
      <c r="AN334" s="1" t="s">
        <v>51</v>
      </c>
    </row>
    <row r="335" spans="1:40" hidden="1" x14ac:dyDescent="0.2">
      <c r="A335" s="306" t="s">
        <v>147</v>
      </c>
      <c r="B335" s="39">
        <f t="shared" si="98"/>
        <v>295</v>
      </c>
      <c r="C335" s="52">
        <f>Data_Inputs!E323</f>
        <v>31929</v>
      </c>
      <c r="D335" s="75" t="s">
        <v>9</v>
      </c>
      <c r="E335" s="52">
        <f>Data_Inputs!F323</f>
        <v>31958</v>
      </c>
      <c r="F335" s="54">
        <f>IF(Data_Inputs!G323="",0,Data_Inputs!G323)</f>
        <v>0</v>
      </c>
      <c r="G335" s="54">
        <f>IF(Data_Inputs!H323="",0,Data_Inputs!H323)</f>
        <v>0</v>
      </c>
      <c r="H335" s="54">
        <f t="shared" si="99"/>
        <v>0</v>
      </c>
      <c r="I335" s="67">
        <f t="shared" si="100"/>
        <v>0</v>
      </c>
      <c r="J335" s="65"/>
      <c r="K335" s="67">
        <f t="shared" si="101"/>
        <v>0</v>
      </c>
      <c r="L335" s="67">
        <f t="shared" si="102"/>
        <v>0</v>
      </c>
      <c r="M335" s="148">
        <f t="shared" si="112"/>
        <v>0</v>
      </c>
      <c r="N335" s="11">
        <f t="shared" si="113"/>
        <v>0</v>
      </c>
      <c r="O335" s="11">
        <f t="shared" si="114"/>
        <v>0</v>
      </c>
      <c r="P335" s="11">
        <f t="shared" si="103"/>
        <v>0</v>
      </c>
      <c r="Q335" s="11">
        <f t="shared" si="104"/>
        <v>0</v>
      </c>
      <c r="R335" s="140">
        <f t="shared" si="115"/>
        <v>6.6000000000000003E-6</v>
      </c>
      <c r="S335" s="67">
        <f t="shared" si="105"/>
        <v>6.6000000000000003E-6</v>
      </c>
      <c r="T335" s="67">
        <f t="shared" si="106"/>
        <v>6.6000000000000003E-6</v>
      </c>
      <c r="U335" s="91">
        <f t="shared" si="118"/>
        <v>295</v>
      </c>
      <c r="V335" s="54">
        <f t="shared" si="107"/>
        <v>0</v>
      </c>
      <c r="W335" s="54">
        <f t="shared" si="108"/>
        <v>0</v>
      </c>
      <c r="X335" s="41">
        <f t="shared" si="116"/>
        <v>6.6000000000000003E-6</v>
      </c>
      <c r="Y335" s="40">
        <f>MAX($R$41:R323,R359:R730)</f>
        <v>3.6000000000000001E-5</v>
      </c>
      <c r="Z335" s="66">
        <f t="shared" si="111"/>
        <v>4.2599999999999999E-5</v>
      </c>
      <c r="AA335" s="35">
        <v>295</v>
      </c>
      <c r="AB335" s="41">
        <f t="shared" si="109"/>
        <v>0</v>
      </c>
      <c r="AC335" s="41">
        <f t="shared" si="110"/>
        <v>0</v>
      </c>
      <c r="AD335" s="41">
        <f t="shared" si="117"/>
        <v>6.6000000000000003E-6</v>
      </c>
      <c r="AE335" s="35">
        <v>295</v>
      </c>
      <c r="AF335" s="105" t="s">
        <v>51</v>
      </c>
      <c r="AG335" s="1"/>
      <c r="AH335" s="1"/>
      <c r="AI335" s="1"/>
      <c r="AJ335" s="1"/>
      <c r="AK335" s="1"/>
      <c r="AL335" s="1"/>
      <c r="AM335" s="1"/>
      <c r="AN335" s="1" t="s">
        <v>51</v>
      </c>
    </row>
    <row r="336" spans="1:40" hidden="1" x14ac:dyDescent="0.2">
      <c r="A336" s="306" t="s">
        <v>147</v>
      </c>
      <c r="B336" s="39">
        <f t="shared" si="98"/>
        <v>296</v>
      </c>
      <c r="C336" s="52">
        <f>Data_Inputs!E324</f>
        <v>31898</v>
      </c>
      <c r="D336" s="75" t="s">
        <v>9</v>
      </c>
      <c r="E336" s="52">
        <f>Data_Inputs!F324</f>
        <v>31928</v>
      </c>
      <c r="F336" s="54">
        <f>IF(Data_Inputs!G324="",0,Data_Inputs!G324)</f>
        <v>0</v>
      </c>
      <c r="G336" s="54">
        <f>IF(Data_Inputs!H324="",0,Data_Inputs!H324)</f>
        <v>0</v>
      </c>
      <c r="H336" s="54">
        <f t="shared" si="99"/>
        <v>0</v>
      </c>
      <c r="I336" s="67">
        <f t="shared" si="100"/>
        <v>0</v>
      </c>
      <c r="J336" s="65"/>
      <c r="K336" s="67">
        <f t="shared" si="101"/>
        <v>0</v>
      </c>
      <c r="L336" s="67">
        <f t="shared" si="102"/>
        <v>0</v>
      </c>
      <c r="M336" s="148">
        <f t="shared" si="112"/>
        <v>0</v>
      </c>
      <c r="N336" s="11">
        <f t="shared" si="113"/>
        <v>0</v>
      </c>
      <c r="O336" s="11">
        <f t="shared" si="114"/>
        <v>0</v>
      </c>
      <c r="P336" s="11">
        <f t="shared" si="103"/>
        <v>0</v>
      </c>
      <c r="Q336" s="11">
        <f t="shared" si="104"/>
        <v>0</v>
      </c>
      <c r="R336" s="140">
        <f t="shared" si="115"/>
        <v>6.4999999999999996E-6</v>
      </c>
      <c r="S336" s="67">
        <f t="shared" si="105"/>
        <v>6.4999999999999996E-6</v>
      </c>
      <c r="T336" s="67">
        <f t="shared" si="106"/>
        <v>6.4999999999999996E-6</v>
      </c>
      <c r="U336" s="91">
        <f t="shared" si="118"/>
        <v>296</v>
      </c>
      <c r="V336" s="54">
        <f t="shared" si="107"/>
        <v>0</v>
      </c>
      <c r="W336" s="54">
        <f t="shared" si="108"/>
        <v>0</v>
      </c>
      <c r="X336" s="41">
        <f t="shared" si="116"/>
        <v>6.4999999999999996E-6</v>
      </c>
      <c r="Y336" s="40">
        <f>MAX($R$41:R324,R360:R731)</f>
        <v>3.6000000000000001E-5</v>
      </c>
      <c r="Z336" s="66">
        <f t="shared" si="111"/>
        <v>4.2500000000000003E-5</v>
      </c>
      <c r="AA336" s="35">
        <v>296</v>
      </c>
      <c r="AB336" s="41">
        <f t="shared" si="109"/>
        <v>0</v>
      </c>
      <c r="AC336" s="41">
        <f t="shared" si="110"/>
        <v>0</v>
      </c>
      <c r="AD336" s="41">
        <f t="shared" si="117"/>
        <v>6.4999999999999996E-6</v>
      </c>
      <c r="AE336" s="35">
        <v>296</v>
      </c>
      <c r="AF336" s="105" t="s">
        <v>51</v>
      </c>
      <c r="AG336" s="1"/>
      <c r="AH336" s="1"/>
      <c r="AI336" s="1"/>
      <c r="AJ336" s="1"/>
      <c r="AK336" s="1"/>
      <c r="AL336" s="1"/>
      <c r="AM336" s="1"/>
      <c r="AN336" s="1" t="s">
        <v>51</v>
      </c>
    </row>
    <row r="337" spans="1:40" hidden="1" x14ac:dyDescent="0.2">
      <c r="A337" s="306" t="s">
        <v>147</v>
      </c>
      <c r="B337" s="39">
        <f t="shared" ref="B337:B400" si="119">B336+1</f>
        <v>297</v>
      </c>
      <c r="C337" s="52">
        <f>Data_Inputs!E325</f>
        <v>31868</v>
      </c>
      <c r="D337" s="75" t="s">
        <v>9</v>
      </c>
      <c r="E337" s="52">
        <f>Data_Inputs!F325</f>
        <v>31897</v>
      </c>
      <c r="F337" s="54">
        <f>IF(Data_Inputs!G325="",0,Data_Inputs!G325)</f>
        <v>0</v>
      </c>
      <c r="G337" s="54">
        <f>IF(Data_Inputs!H325="",0,Data_Inputs!H325)</f>
        <v>0</v>
      </c>
      <c r="H337" s="54">
        <f t="shared" ref="H337:H400" si="120">ROUND(F337+G337,2)</f>
        <v>0</v>
      </c>
      <c r="I337" s="67">
        <f t="shared" ref="I337:I400" si="121">SUM(F337:F348)</f>
        <v>0</v>
      </c>
      <c r="J337" s="65"/>
      <c r="K337" s="67">
        <f t="shared" ref="K337:K400" si="122">SUM(G337:G348)</f>
        <v>0</v>
      </c>
      <c r="L337" s="67">
        <f t="shared" ref="L337:L400" si="123">I337+K337</f>
        <v>0</v>
      </c>
      <c r="M337" s="148">
        <f t="shared" si="112"/>
        <v>0</v>
      </c>
      <c r="N337" s="11">
        <f t="shared" si="113"/>
        <v>0</v>
      </c>
      <c r="O337" s="11">
        <f t="shared" si="114"/>
        <v>0</v>
      </c>
      <c r="P337" s="11">
        <f t="shared" ref="P337:P400" si="124">ROUND(1.2*O337,2)</f>
        <v>0</v>
      </c>
      <c r="Q337" s="11">
        <f t="shared" ref="Q337:Q400" si="125">L337</f>
        <v>0</v>
      </c>
      <c r="R337" s="140">
        <f t="shared" si="115"/>
        <v>6.3999999999999997E-6</v>
      </c>
      <c r="S337" s="67">
        <f t="shared" ref="S337:S400" si="126">R337*IF(ABS($B337-$S$13)&lt;12,0,1)</f>
        <v>6.3999999999999997E-6</v>
      </c>
      <c r="T337" s="67">
        <f t="shared" ref="T337:T400" si="127">S337*IF(ABS($B337-$S$14)&lt;12,0,1)</f>
        <v>6.3999999999999997E-6</v>
      </c>
      <c r="U337" s="91">
        <f t="shared" si="118"/>
        <v>297</v>
      </c>
      <c r="V337" s="54">
        <f t="shared" ref="V337:V400" si="128">SUM(F337:F360)</f>
        <v>0</v>
      </c>
      <c r="W337" s="54">
        <f t="shared" ref="W337:W400" si="129">SUM(G337:G360)</f>
        <v>0</v>
      </c>
      <c r="X337" s="41">
        <f t="shared" si="116"/>
        <v>6.3999999999999997E-6</v>
      </c>
      <c r="Y337" s="40">
        <f>MAX($R$41:R325,R361:R732)</f>
        <v>3.6000000000000001E-5</v>
      </c>
      <c r="Z337" s="66">
        <f t="shared" si="111"/>
        <v>4.2400000000000001E-5</v>
      </c>
      <c r="AA337" s="35">
        <v>297</v>
      </c>
      <c r="AB337" s="41">
        <f t="shared" si="109"/>
        <v>0</v>
      </c>
      <c r="AC337" s="41">
        <f t="shared" si="110"/>
        <v>0</v>
      </c>
      <c r="AD337" s="41">
        <f t="shared" si="117"/>
        <v>6.3999999999999997E-6</v>
      </c>
      <c r="AE337" s="35">
        <v>297</v>
      </c>
      <c r="AF337" s="105" t="s">
        <v>51</v>
      </c>
      <c r="AG337" s="1"/>
      <c r="AH337" s="1"/>
      <c r="AI337" s="1"/>
      <c r="AJ337" s="1"/>
      <c r="AK337" s="1"/>
      <c r="AL337" s="1"/>
      <c r="AM337" s="1"/>
      <c r="AN337" s="1" t="s">
        <v>51</v>
      </c>
    </row>
    <row r="338" spans="1:40" hidden="1" x14ac:dyDescent="0.2">
      <c r="A338" s="306" t="s">
        <v>147</v>
      </c>
      <c r="B338" s="39">
        <f t="shared" si="119"/>
        <v>298</v>
      </c>
      <c r="C338" s="52">
        <f>Data_Inputs!E326</f>
        <v>31837</v>
      </c>
      <c r="D338" s="75" t="s">
        <v>9</v>
      </c>
      <c r="E338" s="52">
        <f>Data_Inputs!F326</f>
        <v>31867</v>
      </c>
      <c r="F338" s="54">
        <f>IF(Data_Inputs!G326="",0,Data_Inputs!G326)</f>
        <v>0</v>
      </c>
      <c r="G338" s="54">
        <f>IF(Data_Inputs!H326="",0,Data_Inputs!H326)</f>
        <v>0</v>
      </c>
      <c r="H338" s="54">
        <f t="shared" si="120"/>
        <v>0</v>
      </c>
      <c r="I338" s="67">
        <f t="shared" si="121"/>
        <v>0</v>
      </c>
      <c r="J338" s="65"/>
      <c r="K338" s="67">
        <f t="shared" si="122"/>
        <v>0</v>
      </c>
      <c r="L338" s="67">
        <f t="shared" si="123"/>
        <v>0</v>
      </c>
      <c r="M338" s="148">
        <f t="shared" si="112"/>
        <v>0</v>
      </c>
      <c r="N338" s="11">
        <f t="shared" si="113"/>
        <v>0</v>
      </c>
      <c r="O338" s="11">
        <f t="shared" si="114"/>
        <v>0</v>
      </c>
      <c r="P338" s="11">
        <f t="shared" si="124"/>
        <v>0</v>
      </c>
      <c r="Q338" s="11">
        <f t="shared" si="125"/>
        <v>0</v>
      </c>
      <c r="R338" s="140">
        <f t="shared" si="115"/>
        <v>6.2999999999999998E-6</v>
      </c>
      <c r="S338" s="67">
        <f t="shared" si="126"/>
        <v>6.2999999999999998E-6</v>
      </c>
      <c r="T338" s="67">
        <f t="shared" si="127"/>
        <v>6.2999999999999998E-6</v>
      </c>
      <c r="U338" s="91">
        <f t="shared" si="118"/>
        <v>298</v>
      </c>
      <c r="V338" s="54">
        <f t="shared" si="128"/>
        <v>0</v>
      </c>
      <c r="W338" s="54">
        <f t="shared" si="129"/>
        <v>0</v>
      </c>
      <c r="X338" s="41">
        <f t="shared" si="116"/>
        <v>6.2999999999999998E-6</v>
      </c>
      <c r="Y338" s="40">
        <f>MAX($R$41:R326,R362:R733)</f>
        <v>3.6000000000000001E-5</v>
      </c>
      <c r="Z338" s="66">
        <f t="shared" si="111"/>
        <v>4.2299999999999998E-5</v>
      </c>
      <c r="AA338" s="35">
        <v>298</v>
      </c>
      <c r="AB338" s="41">
        <f t="shared" si="109"/>
        <v>0</v>
      </c>
      <c r="AC338" s="41">
        <f t="shared" si="110"/>
        <v>0</v>
      </c>
      <c r="AD338" s="41">
        <f t="shared" si="117"/>
        <v>6.2999999999999998E-6</v>
      </c>
      <c r="AE338" s="35">
        <v>298</v>
      </c>
      <c r="AF338" s="105" t="s">
        <v>51</v>
      </c>
      <c r="AG338" s="1"/>
      <c r="AH338" s="1"/>
      <c r="AI338" s="1"/>
      <c r="AJ338" s="1"/>
      <c r="AK338" s="1"/>
      <c r="AL338" s="1"/>
      <c r="AM338" s="1"/>
      <c r="AN338" s="1" t="s">
        <v>51</v>
      </c>
    </row>
    <row r="339" spans="1:40" hidden="1" x14ac:dyDescent="0.2">
      <c r="A339" s="306" t="s">
        <v>147</v>
      </c>
      <c r="B339" s="39">
        <f t="shared" si="119"/>
        <v>299</v>
      </c>
      <c r="C339" s="52">
        <f>Data_Inputs!E327</f>
        <v>31809</v>
      </c>
      <c r="D339" s="75" t="s">
        <v>9</v>
      </c>
      <c r="E339" s="52">
        <f>Data_Inputs!F327</f>
        <v>31836</v>
      </c>
      <c r="F339" s="54">
        <f>IF(Data_Inputs!G327="",0,Data_Inputs!G327)</f>
        <v>0</v>
      </c>
      <c r="G339" s="54">
        <f>IF(Data_Inputs!H327="",0,Data_Inputs!H327)</f>
        <v>0</v>
      </c>
      <c r="H339" s="54">
        <f t="shared" si="120"/>
        <v>0</v>
      </c>
      <c r="I339" s="67">
        <f t="shared" si="121"/>
        <v>0</v>
      </c>
      <c r="J339" s="65"/>
      <c r="K339" s="67">
        <f t="shared" si="122"/>
        <v>0</v>
      </c>
      <c r="L339" s="67">
        <f t="shared" si="123"/>
        <v>0</v>
      </c>
      <c r="M339" s="148">
        <f t="shared" si="112"/>
        <v>0</v>
      </c>
      <c r="N339" s="11">
        <f t="shared" si="113"/>
        <v>0</v>
      </c>
      <c r="O339" s="11">
        <f t="shared" si="114"/>
        <v>0</v>
      </c>
      <c r="P339" s="11">
        <f t="shared" si="124"/>
        <v>0</v>
      </c>
      <c r="Q339" s="11">
        <f t="shared" si="125"/>
        <v>0</v>
      </c>
      <c r="R339" s="140">
        <f t="shared" si="115"/>
        <v>6.1999999999999999E-6</v>
      </c>
      <c r="S339" s="67">
        <f t="shared" si="126"/>
        <v>6.1999999999999999E-6</v>
      </c>
      <c r="T339" s="67">
        <f t="shared" si="127"/>
        <v>6.1999999999999999E-6</v>
      </c>
      <c r="U339" s="91">
        <f t="shared" si="118"/>
        <v>299</v>
      </c>
      <c r="V339" s="54">
        <f t="shared" si="128"/>
        <v>0</v>
      </c>
      <c r="W339" s="54">
        <f t="shared" si="129"/>
        <v>0</v>
      </c>
      <c r="X339" s="41">
        <f t="shared" si="116"/>
        <v>6.1999999999999999E-6</v>
      </c>
      <c r="Y339" s="40">
        <f>MAX($R$41:R327,R363:R734)</f>
        <v>3.6000000000000001E-5</v>
      </c>
      <c r="Z339" s="66">
        <f t="shared" si="111"/>
        <v>4.2200000000000003E-5</v>
      </c>
      <c r="AA339" s="35">
        <v>299</v>
      </c>
      <c r="AB339" s="41">
        <f t="shared" si="109"/>
        <v>0</v>
      </c>
      <c r="AC339" s="41">
        <f t="shared" si="110"/>
        <v>0</v>
      </c>
      <c r="AD339" s="41">
        <f t="shared" si="117"/>
        <v>6.1999999999999999E-6</v>
      </c>
      <c r="AE339" s="35">
        <v>299</v>
      </c>
      <c r="AF339" s="105" t="s">
        <v>51</v>
      </c>
      <c r="AG339" s="1"/>
      <c r="AH339" s="1"/>
      <c r="AI339" s="1"/>
      <c r="AJ339" s="1"/>
      <c r="AK339" s="1"/>
      <c r="AL339" s="1"/>
      <c r="AM339" s="1"/>
      <c r="AN339" s="1" t="s">
        <v>51</v>
      </c>
    </row>
    <row r="340" spans="1:40" hidden="1" x14ac:dyDescent="0.2">
      <c r="A340" s="306" t="s">
        <v>147</v>
      </c>
      <c r="B340" s="39">
        <f t="shared" si="119"/>
        <v>300</v>
      </c>
      <c r="C340" s="52">
        <f>Data_Inputs!E328</f>
        <v>31778</v>
      </c>
      <c r="D340" s="75" t="s">
        <v>9</v>
      </c>
      <c r="E340" s="52">
        <f>Data_Inputs!F328</f>
        <v>31808</v>
      </c>
      <c r="F340" s="54">
        <f>IF(Data_Inputs!G328="",0,Data_Inputs!G328)</f>
        <v>0</v>
      </c>
      <c r="G340" s="54">
        <f>IF(Data_Inputs!H328="",0,Data_Inputs!H328)</f>
        <v>0</v>
      </c>
      <c r="H340" s="54">
        <f t="shared" si="120"/>
        <v>0</v>
      </c>
      <c r="I340" s="67">
        <f t="shared" si="121"/>
        <v>0</v>
      </c>
      <c r="J340" s="65"/>
      <c r="K340" s="67">
        <f t="shared" si="122"/>
        <v>0</v>
      </c>
      <c r="L340" s="67">
        <f t="shared" si="123"/>
        <v>0</v>
      </c>
      <c r="M340" s="148">
        <f t="shared" si="112"/>
        <v>0</v>
      </c>
      <c r="N340" s="11">
        <f t="shared" si="113"/>
        <v>0</v>
      </c>
      <c r="O340" s="11">
        <f t="shared" si="114"/>
        <v>0</v>
      </c>
      <c r="P340" s="11">
        <f t="shared" si="124"/>
        <v>0</v>
      </c>
      <c r="Q340" s="11">
        <f t="shared" si="125"/>
        <v>0</v>
      </c>
      <c r="R340" s="140">
        <f t="shared" si="115"/>
        <v>6.1E-6</v>
      </c>
      <c r="S340" s="67">
        <f t="shared" si="126"/>
        <v>6.1E-6</v>
      </c>
      <c r="T340" s="67">
        <f t="shared" si="127"/>
        <v>6.1E-6</v>
      </c>
      <c r="U340" s="91">
        <f t="shared" si="118"/>
        <v>300</v>
      </c>
      <c r="V340" s="54">
        <f t="shared" si="128"/>
        <v>0</v>
      </c>
      <c r="W340" s="54">
        <f t="shared" si="129"/>
        <v>0</v>
      </c>
      <c r="X340" s="41">
        <f t="shared" si="116"/>
        <v>6.1E-6</v>
      </c>
      <c r="Y340" s="40">
        <f>MAX($R$41:R328,R364:R735)</f>
        <v>3.6000000000000001E-5</v>
      </c>
      <c r="Z340" s="66">
        <f t="shared" si="111"/>
        <v>4.21E-5</v>
      </c>
      <c r="AA340" s="35">
        <v>300</v>
      </c>
      <c r="AB340" s="41">
        <f t="shared" si="109"/>
        <v>0</v>
      </c>
      <c r="AC340" s="41">
        <f t="shared" si="110"/>
        <v>0</v>
      </c>
      <c r="AD340" s="41">
        <f t="shared" si="117"/>
        <v>6.1E-6</v>
      </c>
      <c r="AE340" s="35">
        <v>300</v>
      </c>
      <c r="AF340" s="105" t="s">
        <v>51</v>
      </c>
      <c r="AG340" s="1"/>
      <c r="AH340" s="1"/>
      <c r="AI340" s="1"/>
      <c r="AJ340" s="1"/>
      <c r="AK340" s="1"/>
      <c r="AL340" s="1"/>
      <c r="AM340" s="1"/>
      <c r="AN340" s="1" t="s">
        <v>51</v>
      </c>
    </row>
    <row r="341" spans="1:40" hidden="1" x14ac:dyDescent="0.2">
      <c r="A341" s="306" t="s">
        <v>147</v>
      </c>
      <c r="B341" s="39">
        <f t="shared" si="119"/>
        <v>301</v>
      </c>
      <c r="C341" s="52">
        <f>Data_Inputs!E329</f>
        <v>31747</v>
      </c>
      <c r="D341" s="75" t="s">
        <v>9</v>
      </c>
      <c r="E341" s="52">
        <f>Data_Inputs!F329</f>
        <v>31777</v>
      </c>
      <c r="F341" s="54">
        <f>IF(Data_Inputs!G329="",0,Data_Inputs!G329)</f>
        <v>0</v>
      </c>
      <c r="G341" s="54">
        <f>IF(Data_Inputs!H329="",0,Data_Inputs!H329)</f>
        <v>0</v>
      </c>
      <c r="H341" s="54">
        <f t="shared" si="120"/>
        <v>0</v>
      </c>
      <c r="I341" s="67">
        <f t="shared" si="121"/>
        <v>0</v>
      </c>
      <c r="J341" s="65"/>
      <c r="K341" s="67">
        <f t="shared" si="122"/>
        <v>0</v>
      </c>
      <c r="L341" s="67">
        <f t="shared" si="123"/>
        <v>0</v>
      </c>
      <c r="M341" s="148">
        <f t="shared" si="112"/>
        <v>0</v>
      </c>
      <c r="N341" s="11">
        <f t="shared" si="113"/>
        <v>0</v>
      </c>
      <c r="O341" s="11">
        <f t="shared" si="114"/>
        <v>0</v>
      </c>
      <c r="P341" s="11">
        <f t="shared" si="124"/>
        <v>0</v>
      </c>
      <c r="Q341" s="11">
        <f t="shared" si="125"/>
        <v>0</v>
      </c>
      <c r="R341" s="140">
        <f t="shared" si="115"/>
        <v>6.0000000000000002E-6</v>
      </c>
      <c r="S341" s="67">
        <f t="shared" si="126"/>
        <v>6.0000000000000002E-6</v>
      </c>
      <c r="T341" s="67">
        <f t="shared" si="127"/>
        <v>6.0000000000000002E-6</v>
      </c>
      <c r="U341" s="91">
        <f t="shared" si="118"/>
        <v>301</v>
      </c>
      <c r="V341" s="54">
        <f t="shared" si="128"/>
        <v>0</v>
      </c>
      <c r="W341" s="54">
        <f t="shared" si="129"/>
        <v>0</v>
      </c>
      <c r="X341" s="41">
        <f t="shared" si="116"/>
        <v>6.0000000000000002E-6</v>
      </c>
      <c r="Y341" s="40">
        <f>MAX($R$41:R329,R365:R736)</f>
        <v>3.6000000000000001E-5</v>
      </c>
      <c r="Z341" s="66">
        <f t="shared" si="111"/>
        <v>4.2000000000000004E-5</v>
      </c>
      <c r="AA341" s="35">
        <v>301</v>
      </c>
      <c r="AB341" s="41">
        <f t="shared" si="109"/>
        <v>0</v>
      </c>
      <c r="AC341" s="41">
        <f t="shared" si="110"/>
        <v>0</v>
      </c>
      <c r="AD341" s="41">
        <f t="shared" si="117"/>
        <v>6.0000000000000002E-6</v>
      </c>
      <c r="AE341" s="35">
        <v>301</v>
      </c>
      <c r="AF341" s="105" t="s">
        <v>51</v>
      </c>
      <c r="AG341" s="1"/>
      <c r="AH341" s="1"/>
      <c r="AI341" s="1"/>
      <c r="AJ341" s="1"/>
      <c r="AK341" s="1"/>
      <c r="AL341" s="1"/>
      <c r="AM341" s="1"/>
      <c r="AN341" s="1" t="s">
        <v>51</v>
      </c>
    </row>
    <row r="342" spans="1:40" hidden="1" x14ac:dyDescent="0.2">
      <c r="A342" s="306" t="s">
        <v>147</v>
      </c>
      <c r="B342" s="39">
        <f t="shared" si="119"/>
        <v>302</v>
      </c>
      <c r="C342" s="52">
        <f>Data_Inputs!E330</f>
        <v>31717</v>
      </c>
      <c r="D342" s="75" t="s">
        <v>9</v>
      </c>
      <c r="E342" s="52">
        <f>Data_Inputs!F330</f>
        <v>31746</v>
      </c>
      <c r="F342" s="54">
        <f>IF(Data_Inputs!G330="",0,Data_Inputs!G330)</f>
        <v>0</v>
      </c>
      <c r="G342" s="54">
        <f>IF(Data_Inputs!H330="",0,Data_Inputs!H330)</f>
        <v>0</v>
      </c>
      <c r="H342" s="54">
        <f t="shared" si="120"/>
        <v>0</v>
      </c>
      <c r="I342" s="67">
        <f t="shared" si="121"/>
        <v>0</v>
      </c>
      <c r="J342" s="65"/>
      <c r="K342" s="67">
        <f t="shared" si="122"/>
        <v>0</v>
      </c>
      <c r="L342" s="67">
        <f t="shared" si="123"/>
        <v>0</v>
      </c>
      <c r="M342" s="148">
        <f t="shared" si="112"/>
        <v>0</v>
      </c>
      <c r="N342" s="11">
        <f t="shared" si="113"/>
        <v>0</v>
      </c>
      <c r="O342" s="11">
        <f t="shared" si="114"/>
        <v>0</v>
      </c>
      <c r="P342" s="11">
        <f t="shared" si="124"/>
        <v>0</v>
      </c>
      <c r="Q342" s="11">
        <f t="shared" si="125"/>
        <v>0</v>
      </c>
      <c r="R342" s="140">
        <f t="shared" si="115"/>
        <v>5.9000000000000003E-6</v>
      </c>
      <c r="S342" s="67">
        <f t="shared" si="126"/>
        <v>5.9000000000000003E-6</v>
      </c>
      <c r="T342" s="67">
        <f t="shared" si="127"/>
        <v>5.9000000000000003E-6</v>
      </c>
      <c r="U342" s="91">
        <f t="shared" si="118"/>
        <v>302</v>
      </c>
      <c r="V342" s="54">
        <f t="shared" si="128"/>
        <v>0</v>
      </c>
      <c r="W342" s="54">
        <f t="shared" si="129"/>
        <v>0</v>
      </c>
      <c r="X342" s="41">
        <f t="shared" si="116"/>
        <v>5.9000000000000003E-6</v>
      </c>
      <c r="Y342" s="40">
        <f>MAX($R$41:R330,R366:R737)</f>
        <v>3.6000000000000001E-5</v>
      </c>
      <c r="Z342" s="66">
        <f t="shared" si="111"/>
        <v>4.1900000000000002E-5</v>
      </c>
      <c r="AA342" s="35">
        <v>302</v>
      </c>
      <c r="AB342" s="41">
        <f t="shared" si="109"/>
        <v>0</v>
      </c>
      <c r="AC342" s="41">
        <f t="shared" si="110"/>
        <v>0</v>
      </c>
      <c r="AD342" s="41">
        <f t="shared" si="117"/>
        <v>5.9000000000000003E-6</v>
      </c>
      <c r="AE342" s="35">
        <v>302</v>
      </c>
      <c r="AF342" s="105" t="s">
        <v>51</v>
      </c>
      <c r="AG342" s="1"/>
      <c r="AH342" s="1"/>
      <c r="AI342" s="1"/>
      <c r="AJ342" s="1"/>
      <c r="AK342" s="1"/>
      <c r="AL342" s="1"/>
      <c r="AM342" s="1"/>
      <c r="AN342" s="1" t="s">
        <v>51</v>
      </c>
    </row>
    <row r="343" spans="1:40" hidden="1" x14ac:dyDescent="0.2">
      <c r="A343" s="306" t="s">
        <v>147</v>
      </c>
      <c r="B343" s="39">
        <f t="shared" si="119"/>
        <v>303</v>
      </c>
      <c r="C343" s="52">
        <f>Data_Inputs!E331</f>
        <v>31686</v>
      </c>
      <c r="D343" s="75" t="s">
        <v>9</v>
      </c>
      <c r="E343" s="52">
        <f>Data_Inputs!F331</f>
        <v>31716</v>
      </c>
      <c r="F343" s="54">
        <f>IF(Data_Inputs!G331="",0,Data_Inputs!G331)</f>
        <v>0</v>
      </c>
      <c r="G343" s="54">
        <f>IF(Data_Inputs!H331="",0,Data_Inputs!H331)</f>
        <v>0</v>
      </c>
      <c r="H343" s="54">
        <f t="shared" si="120"/>
        <v>0</v>
      </c>
      <c r="I343" s="67">
        <f t="shared" si="121"/>
        <v>0</v>
      </c>
      <c r="J343" s="65"/>
      <c r="K343" s="67">
        <f t="shared" si="122"/>
        <v>0</v>
      </c>
      <c r="L343" s="67">
        <f t="shared" si="123"/>
        <v>0</v>
      </c>
      <c r="M343" s="148">
        <f t="shared" si="112"/>
        <v>0</v>
      </c>
      <c r="N343" s="11">
        <f t="shared" si="113"/>
        <v>0</v>
      </c>
      <c r="O343" s="11">
        <f t="shared" si="114"/>
        <v>0</v>
      </c>
      <c r="P343" s="11">
        <f t="shared" si="124"/>
        <v>0</v>
      </c>
      <c r="Q343" s="11">
        <f t="shared" si="125"/>
        <v>0</v>
      </c>
      <c r="R343" s="140">
        <f t="shared" si="115"/>
        <v>5.8000000000000004E-6</v>
      </c>
      <c r="S343" s="67">
        <f t="shared" si="126"/>
        <v>5.8000000000000004E-6</v>
      </c>
      <c r="T343" s="67">
        <f t="shared" si="127"/>
        <v>5.8000000000000004E-6</v>
      </c>
      <c r="U343" s="91">
        <f t="shared" si="118"/>
        <v>303</v>
      </c>
      <c r="V343" s="54">
        <f t="shared" si="128"/>
        <v>0</v>
      </c>
      <c r="W343" s="54">
        <f t="shared" si="129"/>
        <v>0</v>
      </c>
      <c r="X343" s="41">
        <f t="shared" si="116"/>
        <v>5.8000000000000004E-6</v>
      </c>
      <c r="Y343" s="40">
        <f>MAX($R$41:R331,R367:R738)</f>
        <v>3.6000000000000001E-5</v>
      </c>
      <c r="Z343" s="66">
        <f t="shared" si="111"/>
        <v>4.18E-5</v>
      </c>
      <c r="AA343" s="35">
        <v>303</v>
      </c>
      <c r="AB343" s="41">
        <f t="shared" si="109"/>
        <v>0</v>
      </c>
      <c r="AC343" s="41">
        <f t="shared" si="110"/>
        <v>0</v>
      </c>
      <c r="AD343" s="41">
        <f t="shared" si="117"/>
        <v>5.8000000000000004E-6</v>
      </c>
      <c r="AE343" s="35">
        <v>303</v>
      </c>
      <c r="AF343" s="105" t="s">
        <v>51</v>
      </c>
      <c r="AG343" s="1"/>
      <c r="AH343" s="1"/>
      <c r="AI343" s="1"/>
      <c r="AJ343" s="1"/>
      <c r="AK343" s="1"/>
      <c r="AL343" s="1"/>
      <c r="AM343" s="1"/>
      <c r="AN343" s="1" t="s">
        <v>51</v>
      </c>
    </row>
    <row r="344" spans="1:40" hidden="1" x14ac:dyDescent="0.2">
      <c r="A344" s="306" t="s">
        <v>147</v>
      </c>
      <c r="B344" s="39">
        <f t="shared" si="119"/>
        <v>304</v>
      </c>
      <c r="C344" s="52">
        <f>Data_Inputs!E332</f>
        <v>31656</v>
      </c>
      <c r="D344" s="75" t="s">
        <v>9</v>
      </c>
      <c r="E344" s="52">
        <f>Data_Inputs!F332</f>
        <v>31685</v>
      </c>
      <c r="F344" s="54">
        <f>IF(Data_Inputs!G332="",0,Data_Inputs!G332)</f>
        <v>0</v>
      </c>
      <c r="G344" s="54">
        <f>IF(Data_Inputs!H332="",0,Data_Inputs!H332)</f>
        <v>0</v>
      </c>
      <c r="H344" s="54">
        <f t="shared" si="120"/>
        <v>0</v>
      </c>
      <c r="I344" s="67">
        <f t="shared" si="121"/>
        <v>0</v>
      </c>
      <c r="J344" s="65"/>
      <c r="K344" s="67">
        <f t="shared" si="122"/>
        <v>0</v>
      </c>
      <c r="L344" s="67">
        <f t="shared" si="123"/>
        <v>0</v>
      </c>
      <c r="M344" s="148">
        <f t="shared" si="112"/>
        <v>0</v>
      </c>
      <c r="N344" s="11">
        <f t="shared" si="113"/>
        <v>0</v>
      </c>
      <c r="O344" s="11">
        <f t="shared" si="114"/>
        <v>0</v>
      </c>
      <c r="P344" s="11">
        <f t="shared" si="124"/>
        <v>0</v>
      </c>
      <c r="Q344" s="11">
        <f t="shared" si="125"/>
        <v>0</v>
      </c>
      <c r="R344" s="140">
        <f t="shared" si="115"/>
        <v>5.6999999999999996E-6</v>
      </c>
      <c r="S344" s="67">
        <f t="shared" si="126"/>
        <v>5.6999999999999996E-6</v>
      </c>
      <c r="T344" s="67">
        <f t="shared" si="127"/>
        <v>5.6999999999999996E-6</v>
      </c>
      <c r="U344" s="91">
        <f t="shared" si="118"/>
        <v>304</v>
      </c>
      <c r="V344" s="54">
        <f t="shared" si="128"/>
        <v>0</v>
      </c>
      <c r="W344" s="54">
        <f t="shared" si="129"/>
        <v>0</v>
      </c>
      <c r="X344" s="41">
        <f t="shared" si="116"/>
        <v>5.6999999999999996E-6</v>
      </c>
      <c r="Y344" s="40">
        <f>MAX($R$41:R332,R368:R739)</f>
        <v>3.6000000000000001E-5</v>
      </c>
      <c r="Z344" s="66">
        <f t="shared" si="111"/>
        <v>4.1699999999999997E-5</v>
      </c>
      <c r="AA344" s="35">
        <v>304</v>
      </c>
      <c r="AB344" s="41">
        <f t="shared" si="109"/>
        <v>0</v>
      </c>
      <c r="AC344" s="41">
        <f t="shared" si="110"/>
        <v>0</v>
      </c>
      <c r="AD344" s="41">
        <f t="shared" si="117"/>
        <v>5.6999999999999996E-6</v>
      </c>
      <c r="AE344" s="35">
        <v>304</v>
      </c>
      <c r="AF344" s="105" t="s">
        <v>51</v>
      </c>
      <c r="AG344" s="1"/>
      <c r="AH344" s="1"/>
      <c r="AI344" s="1"/>
      <c r="AJ344" s="1"/>
      <c r="AK344" s="1"/>
      <c r="AL344" s="1"/>
      <c r="AM344" s="1"/>
      <c r="AN344" s="1" t="s">
        <v>51</v>
      </c>
    </row>
    <row r="345" spans="1:40" hidden="1" x14ac:dyDescent="0.2">
      <c r="A345" s="306" t="s">
        <v>147</v>
      </c>
      <c r="B345" s="39">
        <f t="shared" si="119"/>
        <v>305</v>
      </c>
      <c r="C345" s="52">
        <f>Data_Inputs!E333</f>
        <v>31625</v>
      </c>
      <c r="D345" s="75" t="s">
        <v>9</v>
      </c>
      <c r="E345" s="52">
        <f>Data_Inputs!F333</f>
        <v>31655</v>
      </c>
      <c r="F345" s="54">
        <f>IF(Data_Inputs!G333="",0,Data_Inputs!G333)</f>
        <v>0</v>
      </c>
      <c r="G345" s="54">
        <f>IF(Data_Inputs!H333="",0,Data_Inputs!H333)</f>
        <v>0</v>
      </c>
      <c r="H345" s="54">
        <f t="shared" si="120"/>
        <v>0</v>
      </c>
      <c r="I345" s="67">
        <f t="shared" si="121"/>
        <v>0</v>
      </c>
      <c r="J345" s="65"/>
      <c r="K345" s="67">
        <f t="shared" si="122"/>
        <v>0</v>
      </c>
      <c r="L345" s="67">
        <f t="shared" si="123"/>
        <v>0</v>
      </c>
      <c r="M345" s="148">
        <f t="shared" si="112"/>
        <v>0</v>
      </c>
      <c r="N345" s="11">
        <f t="shared" si="113"/>
        <v>0</v>
      </c>
      <c r="O345" s="11">
        <f t="shared" si="114"/>
        <v>0</v>
      </c>
      <c r="P345" s="11">
        <f t="shared" si="124"/>
        <v>0</v>
      </c>
      <c r="Q345" s="11">
        <f t="shared" si="125"/>
        <v>0</v>
      </c>
      <c r="R345" s="140">
        <f t="shared" si="115"/>
        <v>5.5999999999999997E-6</v>
      </c>
      <c r="S345" s="67">
        <f t="shared" si="126"/>
        <v>5.5999999999999997E-6</v>
      </c>
      <c r="T345" s="67">
        <f t="shared" si="127"/>
        <v>5.5999999999999997E-6</v>
      </c>
      <c r="U345" s="91">
        <f t="shared" si="118"/>
        <v>305</v>
      </c>
      <c r="V345" s="54">
        <f t="shared" si="128"/>
        <v>0</v>
      </c>
      <c r="W345" s="54">
        <f t="shared" si="129"/>
        <v>0</v>
      </c>
      <c r="X345" s="41">
        <f t="shared" si="116"/>
        <v>5.5999999999999997E-6</v>
      </c>
      <c r="Y345" s="40">
        <f>MAX($R$41:R333,R369:R740)</f>
        <v>3.6000000000000001E-5</v>
      </c>
      <c r="Z345" s="66">
        <f t="shared" si="111"/>
        <v>4.1600000000000002E-5</v>
      </c>
      <c r="AA345" s="35">
        <v>305</v>
      </c>
      <c r="AB345" s="41">
        <f t="shared" si="109"/>
        <v>0</v>
      </c>
      <c r="AC345" s="41">
        <f t="shared" si="110"/>
        <v>0</v>
      </c>
      <c r="AD345" s="41">
        <f t="shared" si="117"/>
        <v>5.5999999999999997E-6</v>
      </c>
      <c r="AE345" s="35">
        <v>305</v>
      </c>
      <c r="AF345" s="105" t="s">
        <v>51</v>
      </c>
      <c r="AG345" s="1"/>
      <c r="AH345" s="1"/>
      <c r="AI345" s="1"/>
      <c r="AJ345" s="1"/>
      <c r="AK345" s="1"/>
      <c r="AL345" s="1"/>
      <c r="AM345" s="1"/>
      <c r="AN345" s="1" t="s">
        <v>51</v>
      </c>
    </row>
    <row r="346" spans="1:40" hidden="1" x14ac:dyDescent="0.2">
      <c r="A346" s="306" t="s">
        <v>147</v>
      </c>
      <c r="B346" s="39">
        <f t="shared" si="119"/>
        <v>306</v>
      </c>
      <c r="C346" s="52">
        <f>Data_Inputs!E334</f>
        <v>31594</v>
      </c>
      <c r="D346" s="75" t="s">
        <v>9</v>
      </c>
      <c r="E346" s="52">
        <f>Data_Inputs!F334</f>
        <v>31624</v>
      </c>
      <c r="F346" s="54">
        <f>IF(Data_Inputs!G334="",0,Data_Inputs!G334)</f>
        <v>0</v>
      </c>
      <c r="G346" s="54">
        <f>IF(Data_Inputs!H334="",0,Data_Inputs!H334)</f>
        <v>0</v>
      </c>
      <c r="H346" s="54">
        <f t="shared" si="120"/>
        <v>0</v>
      </c>
      <c r="I346" s="67">
        <f t="shared" si="121"/>
        <v>0</v>
      </c>
      <c r="J346" s="65"/>
      <c r="K346" s="67">
        <f t="shared" si="122"/>
        <v>0</v>
      </c>
      <c r="L346" s="67">
        <f t="shared" si="123"/>
        <v>0</v>
      </c>
      <c r="M346" s="148">
        <f t="shared" si="112"/>
        <v>0</v>
      </c>
      <c r="N346" s="11">
        <f t="shared" si="113"/>
        <v>0</v>
      </c>
      <c r="O346" s="11">
        <f t="shared" si="114"/>
        <v>0</v>
      </c>
      <c r="P346" s="11">
        <f t="shared" si="124"/>
        <v>0</v>
      </c>
      <c r="Q346" s="11">
        <f t="shared" si="125"/>
        <v>0</v>
      </c>
      <c r="R346" s="140">
        <f t="shared" si="115"/>
        <v>5.4999999999999999E-6</v>
      </c>
      <c r="S346" s="67">
        <f t="shared" si="126"/>
        <v>5.4999999999999999E-6</v>
      </c>
      <c r="T346" s="67">
        <f t="shared" si="127"/>
        <v>5.4999999999999999E-6</v>
      </c>
      <c r="U346" s="91">
        <f t="shared" si="118"/>
        <v>306</v>
      </c>
      <c r="V346" s="54">
        <f t="shared" si="128"/>
        <v>0</v>
      </c>
      <c r="W346" s="54">
        <f t="shared" si="129"/>
        <v>0</v>
      </c>
      <c r="X346" s="41">
        <f t="shared" si="116"/>
        <v>5.4999999999999999E-6</v>
      </c>
      <c r="Y346" s="40">
        <f>MAX($R$41:R334,R370:R741)</f>
        <v>3.6000000000000001E-5</v>
      </c>
      <c r="Z346" s="66">
        <f t="shared" si="111"/>
        <v>4.1499999999999999E-5</v>
      </c>
      <c r="AA346" s="35">
        <v>306</v>
      </c>
      <c r="AB346" s="41">
        <f t="shared" si="109"/>
        <v>0</v>
      </c>
      <c r="AC346" s="41">
        <f t="shared" si="110"/>
        <v>0</v>
      </c>
      <c r="AD346" s="41">
        <f t="shared" si="117"/>
        <v>5.4999999999999999E-6</v>
      </c>
      <c r="AE346" s="35">
        <v>306</v>
      </c>
      <c r="AF346" s="105" t="s">
        <v>51</v>
      </c>
      <c r="AG346" s="1"/>
      <c r="AH346" s="1"/>
      <c r="AI346" s="1"/>
      <c r="AJ346" s="1"/>
      <c r="AK346" s="1"/>
      <c r="AL346" s="1"/>
      <c r="AM346" s="1"/>
      <c r="AN346" s="1" t="s">
        <v>51</v>
      </c>
    </row>
    <row r="347" spans="1:40" hidden="1" x14ac:dyDescent="0.2">
      <c r="A347" s="306" t="s">
        <v>147</v>
      </c>
      <c r="B347" s="39">
        <f t="shared" si="119"/>
        <v>307</v>
      </c>
      <c r="C347" s="52">
        <f>Data_Inputs!E335</f>
        <v>31564</v>
      </c>
      <c r="D347" s="75" t="s">
        <v>9</v>
      </c>
      <c r="E347" s="52">
        <f>Data_Inputs!F335</f>
        <v>31593</v>
      </c>
      <c r="F347" s="54">
        <f>IF(Data_Inputs!G335="",0,Data_Inputs!G335)</f>
        <v>0</v>
      </c>
      <c r="G347" s="54">
        <f>IF(Data_Inputs!H335="",0,Data_Inputs!H335)</f>
        <v>0</v>
      </c>
      <c r="H347" s="54">
        <f t="shared" si="120"/>
        <v>0</v>
      </c>
      <c r="I347" s="67">
        <f t="shared" si="121"/>
        <v>0</v>
      </c>
      <c r="J347" s="65"/>
      <c r="K347" s="67">
        <f t="shared" si="122"/>
        <v>0</v>
      </c>
      <c r="L347" s="67">
        <f t="shared" si="123"/>
        <v>0</v>
      </c>
      <c r="M347" s="148">
        <f t="shared" si="112"/>
        <v>0</v>
      </c>
      <c r="N347" s="11">
        <f t="shared" si="113"/>
        <v>0</v>
      </c>
      <c r="O347" s="11">
        <f t="shared" si="114"/>
        <v>0</v>
      </c>
      <c r="P347" s="11">
        <f t="shared" si="124"/>
        <v>0</v>
      </c>
      <c r="Q347" s="11">
        <f t="shared" si="125"/>
        <v>0</v>
      </c>
      <c r="R347" s="140">
        <f t="shared" si="115"/>
        <v>5.4E-6</v>
      </c>
      <c r="S347" s="67">
        <f t="shared" si="126"/>
        <v>5.4E-6</v>
      </c>
      <c r="T347" s="67">
        <f t="shared" si="127"/>
        <v>5.4E-6</v>
      </c>
      <c r="U347" s="91">
        <f t="shared" si="118"/>
        <v>307</v>
      </c>
      <c r="V347" s="54">
        <f t="shared" si="128"/>
        <v>0</v>
      </c>
      <c r="W347" s="54">
        <f t="shared" si="129"/>
        <v>0</v>
      </c>
      <c r="X347" s="41">
        <f t="shared" si="116"/>
        <v>5.4E-6</v>
      </c>
      <c r="Y347" s="40">
        <f>MAX($R$41:R335,R371:R742)</f>
        <v>3.6000000000000001E-5</v>
      </c>
      <c r="Z347" s="66">
        <f t="shared" si="111"/>
        <v>4.1400000000000003E-5</v>
      </c>
      <c r="AA347" s="35">
        <v>307</v>
      </c>
      <c r="AB347" s="41">
        <f t="shared" si="109"/>
        <v>0</v>
      </c>
      <c r="AC347" s="41">
        <f t="shared" si="110"/>
        <v>0</v>
      </c>
      <c r="AD347" s="41">
        <f t="shared" si="117"/>
        <v>5.4E-6</v>
      </c>
      <c r="AE347" s="35">
        <v>307</v>
      </c>
      <c r="AF347" s="105" t="s">
        <v>51</v>
      </c>
      <c r="AG347" s="1"/>
      <c r="AH347" s="1"/>
      <c r="AI347" s="1"/>
      <c r="AJ347" s="1"/>
      <c r="AK347" s="1"/>
      <c r="AL347" s="1"/>
      <c r="AM347" s="1"/>
      <c r="AN347" s="1" t="s">
        <v>51</v>
      </c>
    </row>
    <row r="348" spans="1:40" hidden="1" x14ac:dyDescent="0.2">
      <c r="A348" s="306" t="s">
        <v>147</v>
      </c>
      <c r="B348" s="39">
        <f t="shared" si="119"/>
        <v>308</v>
      </c>
      <c r="C348" s="52">
        <f>Data_Inputs!E336</f>
        <v>31533</v>
      </c>
      <c r="D348" s="75" t="s">
        <v>9</v>
      </c>
      <c r="E348" s="52">
        <f>Data_Inputs!F336</f>
        <v>31563</v>
      </c>
      <c r="F348" s="54">
        <f>IF(Data_Inputs!G336="",0,Data_Inputs!G336)</f>
        <v>0</v>
      </c>
      <c r="G348" s="54">
        <f>IF(Data_Inputs!H336="",0,Data_Inputs!H336)</f>
        <v>0</v>
      </c>
      <c r="H348" s="54">
        <f t="shared" si="120"/>
        <v>0</v>
      </c>
      <c r="I348" s="67">
        <f t="shared" si="121"/>
        <v>0</v>
      </c>
      <c r="J348" s="65"/>
      <c r="K348" s="67">
        <f t="shared" si="122"/>
        <v>0</v>
      </c>
      <c r="L348" s="67">
        <f t="shared" si="123"/>
        <v>0</v>
      </c>
      <c r="M348" s="148">
        <f t="shared" si="112"/>
        <v>0</v>
      </c>
      <c r="N348" s="11">
        <f t="shared" si="113"/>
        <v>0</v>
      </c>
      <c r="O348" s="11">
        <f t="shared" si="114"/>
        <v>0</v>
      </c>
      <c r="P348" s="11">
        <f t="shared" si="124"/>
        <v>0</v>
      </c>
      <c r="Q348" s="11">
        <f t="shared" si="125"/>
        <v>0</v>
      </c>
      <c r="R348" s="140">
        <f t="shared" si="115"/>
        <v>5.3000000000000001E-6</v>
      </c>
      <c r="S348" s="67">
        <f t="shared" si="126"/>
        <v>5.3000000000000001E-6</v>
      </c>
      <c r="T348" s="67">
        <f t="shared" si="127"/>
        <v>5.3000000000000001E-6</v>
      </c>
      <c r="U348" s="91">
        <f t="shared" si="118"/>
        <v>308</v>
      </c>
      <c r="V348" s="54">
        <f t="shared" si="128"/>
        <v>0</v>
      </c>
      <c r="W348" s="54">
        <f t="shared" si="129"/>
        <v>0</v>
      </c>
      <c r="X348" s="41">
        <f t="shared" si="116"/>
        <v>5.3000000000000001E-6</v>
      </c>
      <c r="Y348" s="40">
        <f>MAX($R$41:R336,R372:R743)</f>
        <v>3.6000000000000001E-5</v>
      </c>
      <c r="Z348" s="66">
        <f t="shared" si="111"/>
        <v>4.1300000000000001E-5</v>
      </c>
      <c r="AA348" s="35">
        <v>308</v>
      </c>
      <c r="AB348" s="41">
        <f t="shared" si="109"/>
        <v>0</v>
      </c>
      <c r="AC348" s="41">
        <f t="shared" si="110"/>
        <v>0</v>
      </c>
      <c r="AD348" s="41">
        <f t="shared" si="117"/>
        <v>5.3000000000000001E-6</v>
      </c>
      <c r="AE348" s="35">
        <v>308</v>
      </c>
      <c r="AF348" s="105" t="s">
        <v>51</v>
      </c>
      <c r="AG348" s="1"/>
      <c r="AH348" s="1"/>
      <c r="AI348" s="1"/>
      <c r="AJ348" s="1"/>
      <c r="AK348" s="1"/>
      <c r="AL348" s="1"/>
      <c r="AM348" s="1"/>
      <c r="AN348" s="1" t="s">
        <v>51</v>
      </c>
    </row>
    <row r="349" spans="1:40" hidden="1" x14ac:dyDescent="0.2">
      <c r="A349" s="306" t="s">
        <v>147</v>
      </c>
      <c r="B349" s="39">
        <f t="shared" si="119"/>
        <v>309</v>
      </c>
      <c r="C349" s="52">
        <f>Data_Inputs!E337</f>
        <v>31503</v>
      </c>
      <c r="D349" s="75" t="s">
        <v>9</v>
      </c>
      <c r="E349" s="52">
        <f>Data_Inputs!F337</f>
        <v>31532</v>
      </c>
      <c r="F349" s="54">
        <f>IF(Data_Inputs!G337="",0,Data_Inputs!G337)</f>
        <v>0</v>
      </c>
      <c r="G349" s="54">
        <f>IF(Data_Inputs!H337="",0,Data_Inputs!H337)</f>
        <v>0</v>
      </c>
      <c r="H349" s="54">
        <f t="shared" si="120"/>
        <v>0</v>
      </c>
      <c r="I349" s="67">
        <f t="shared" si="121"/>
        <v>0</v>
      </c>
      <c r="J349" s="65"/>
      <c r="K349" s="67">
        <f t="shared" si="122"/>
        <v>0</v>
      </c>
      <c r="L349" s="67">
        <f t="shared" si="123"/>
        <v>0</v>
      </c>
      <c r="M349" s="148">
        <f t="shared" si="112"/>
        <v>0</v>
      </c>
      <c r="N349" s="11">
        <f t="shared" si="113"/>
        <v>0</v>
      </c>
      <c r="O349" s="11">
        <f t="shared" si="114"/>
        <v>0</v>
      </c>
      <c r="P349" s="11">
        <f t="shared" si="124"/>
        <v>0</v>
      </c>
      <c r="Q349" s="11">
        <f t="shared" si="125"/>
        <v>0</v>
      </c>
      <c r="R349" s="140">
        <f t="shared" si="115"/>
        <v>5.2000000000000002E-6</v>
      </c>
      <c r="S349" s="67">
        <f t="shared" si="126"/>
        <v>5.2000000000000002E-6</v>
      </c>
      <c r="T349" s="67">
        <f t="shared" si="127"/>
        <v>5.2000000000000002E-6</v>
      </c>
      <c r="U349" s="91">
        <f t="shared" si="118"/>
        <v>309</v>
      </c>
      <c r="V349" s="54">
        <f t="shared" si="128"/>
        <v>0</v>
      </c>
      <c r="W349" s="54">
        <f t="shared" si="129"/>
        <v>0</v>
      </c>
      <c r="X349" s="41">
        <f t="shared" si="116"/>
        <v>5.2000000000000002E-6</v>
      </c>
      <c r="Y349" s="40">
        <f>MAX($R$41:R337,R373:R744)</f>
        <v>3.6000000000000001E-5</v>
      </c>
      <c r="Z349" s="66">
        <f t="shared" si="111"/>
        <v>4.1199999999999999E-5</v>
      </c>
      <c r="AA349" s="35">
        <v>309</v>
      </c>
      <c r="AB349" s="41">
        <f t="shared" si="109"/>
        <v>0</v>
      </c>
      <c r="AC349" s="41">
        <f t="shared" si="110"/>
        <v>0</v>
      </c>
      <c r="AD349" s="41">
        <f t="shared" si="117"/>
        <v>5.2000000000000002E-6</v>
      </c>
      <c r="AE349" s="35">
        <v>309</v>
      </c>
      <c r="AF349" s="105" t="s">
        <v>51</v>
      </c>
      <c r="AG349" s="1"/>
      <c r="AH349" s="1"/>
      <c r="AI349" s="1"/>
      <c r="AJ349" s="1"/>
      <c r="AK349" s="1"/>
      <c r="AL349" s="1"/>
      <c r="AM349" s="1"/>
      <c r="AN349" s="1" t="s">
        <v>51</v>
      </c>
    </row>
    <row r="350" spans="1:40" hidden="1" x14ac:dyDescent="0.2">
      <c r="A350" s="306" t="s">
        <v>147</v>
      </c>
      <c r="B350" s="39">
        <f t="shared" si="119"/>
        <v>310</v>
      </c>
      <c r="C350" s="52">
        <f>Data_Inputs!E338</f>
        <v>31472</v>
      </c>
      <c r="D350" s="75" t="s">
        <v>9</v>
      </c>
      <c r="E350" s="52">
        <f>Data_Inputs!F338</f>
        <v>31502</v>
      </c>
      <c r="F350" s="54">
        <f>IF(Data_Inputs!G338="",0,Data_Inputs!G338)</f>
        <v>0</v>
      </c>
      <c r="G350" s="54">
        <f>IF(Data_Inputs!H338="",0,Data_Inputs!H338)</f>
        <v>0</v>
      </c>
      <c r="H350" s="54">
        <f t="shared" si="120"/>
        <v>0</v>
      </c>
      <c r="I350" s="67">
        <f t="shared" si="121"/>
        <v>0</v>
      </c>
      <c r="J350" s="65"/>
      <c r="K350" s="67">
        <f t="shared" si="122"/>
        <v>0</v>
      </c>
      <c r="L350" s="67">
        <f t="shared" si="123"/>
        <v>0</v>
      </c>
      <c r="M350" s="148">
        <f t="shared" si="112"/>
        <v>0</v>
      </c>
      <c r="N350" s="11">
        <f t="shared" si="113"/>
        <v>0</v>
      </c>
      <c r="O350" s="11">
        <f t="shared" si="114"/>
        <v>0</v>
      </c>
      <c r="P350" s="11">
        <f t="shared" si="124"/>
        <v>0</v>
      </c>
      <c r="Q350" s="11">
        <f t="shared" si="125"/>
        <v>0</v>
      </c>
      <c r="R350" s="140">
        <f t="shared" si="115"/>
        <v>5.1000000000000003E-6</v>
      </c>
      <c r="S350" s="67">
        <f t="shared" si="126"/>
        <v>5.1000000000000003E-6</v>
      </c>
      <c r="T350" s="67">
        <f t="shared" si="127"/>
        <v>5.1000000000000003E-6</v>
      </c>
      <c r="U350" s="91">
        <f t="shared" si="118"/>
        <v>310</v>
      </c>
      <c r="V350" s="54">
        <f t="shared" si="128"/>
        <v>0</v>
      </c>
      <c r="W350" s="54">
        <f t="shared" si="129"/>
        <v>0</v>
      </c>
      <c r="X350" s="41">
        <f t="shared" si="116"/>
        <v>5.1000000000000003E-6</v>
      </c>
      <c r="Y350" s="40">
        <f>MAX($R$41:R338,R374:R745)</f>
        <v>3.6000000000000001E-5</v>
      </c>
      <c r="Z350" s="66">
        <f t="shared" si="111"/>
        <v>4.1100000000000003E-5</v>
      </c>
      <c r="AA350" s="35">
        <v>310</v>
      </c>
      <c r="AB350" s="41">
        <f t="shared" si="109"/>
        <v>0</v>
      </c>
      <c r="AC350" s="41">
        <f t="shared" si="110"/>
        <v>0</v>
      </c>
      <c r="AD350" s="41">
        <f t="shared" si="117"/>
        <v>5.1000000000000003E-6</v>
      </c>
      <c r="AE350" s="35">
        <v>310</v>
      </c>
      <c r="AF350" s="105" t="s">
        <v>51</v>
      </c>
      <c r="AG350" s="1"/>
      <c r="AH350" s="1"/>
      <c r="AI350" s="1"/>
      <c r="AJ350" s="1"/>
      <c r="AK350" s="1"/>
      <c r="AL350" s="1"/>
      <c r="AM350" s="1"/>
      <c r="AN350" s="1" t="s">
        <v>51</v>
      </c>
    </row>
    <row r="351" spans="1:40" hidden="1" x14ac:dyDescent="0.2">
      <c r="A351" s="306" t="s">
        <v>147</v>
      </c>
      <c r="B351" s="39">
        <f t="shared" si="119"/>
        <v>311</v>
      </c>
      <c r="C351" s="52">
        <f>Data_Inputs!E339</f>
        <v>31444</v>
      </c>
      <c r="D351" s="75" t="s">
        <v>9</v>
      </c>
      <c r="E351" s="52">
        <f>Data_Inputs!F339</f>
        <v>31471</v>
      </c>
      <c r="F351" s="54">
        <f>IF(Data_Inputs!G339="",0,Data_Inputs!G339)</f>
        <v>0</v>
      </c>
      <c r="G351" s="54">
        <f>IF(Data_Inputs!H339="",0,Data_Inputs!H339)</f>
        <v>0</v>
      </c>
      <c r="H351" s="54">
        <f t="shared" si="120"/>
        <v>0</v>
      </c>
      <c r="I351" s="67">
        <f t="shared" si="121"/>
        <v>0</v>
      </c>
      <c r="J351" s="65"/>
      <c r="K351" s="67">
        <f t="shared" si="122"/>
        <v>0</v>
      </c>
      <c r="L351" s="67">
        <f t="shared" si="123"/>
        <v>0</v>
      </c>
      <c r="M351" s="148">
        <f t="shared" si="112"/>
        <v>0</v>
      </c>
      <c r="N351" s="11">
        <f t="shared" si="113"/>
        <v>0</v>
      </c>
      <c r="O351" s="11">
        <f t="shared" si="114"/>
        <v>0</v>
      </c>
      <c r="P351" s="11">
        <f t="shared" si="124"/>
        <v>0</v>
      </c>
      <c r="Q351" s="11">
        <f t="shared" si="125"/>
        <v>0</v>
      </c>
      <c r="R351" s="140">
        <f t="shared" si="115"/>
        <v>5.0000000000000004E-6</v>
      </c>
      <c r="S351" s="67">
        <f t="shared" si="126"/>
        <v>5.0000000000000004E-6</v>
      </c>
      <c r="T351" s="67">
        <f t="shared" si="127"/>
        <v>5.0000000000000004E-6</v>
      </c>
      <c r="U351" s="91">
        <f t="shared" si="118"/>
        <v>311</v>
      </c>
      <c r="V351" s="54">
        <f t="shared" si="128"/>
        <v>0</v>
      </c>
      <c r="W351" s="54">
        <f t="shared" si="129"/>
        <v>0</v>
      </c>
      <c r="X351" s="41">
        <f t="shared" si="116"/>
        <v>5.0000000000000004E-6</v>
      </c>
      <c r="Y351" s="40">
        <f>MAX($R$41:R339,R375:R746)</f>
        <v>3.6000000000000001E-5</v>
      </c>
      <c r="Z351" s="66">
        <f t="shared" si="111"/>
        <v>4.1E-5</v>
      </c>
      <c r="AA351" s="35">
        <v>311</v>
      </c>
      <c r="AB351" s="41">
        <f t="shared" si="109"/>
        <v>0</v>
      </c>
      <c r="AC351" s="41">
        <f t="shared" si="110"/>
        <v>0</v>
      </c>
      <c r="AD351" s="41">
        <f t="shared" si="117"/>
        <v>5.0000000000000004E-6</v>
      </c>
      <c r="AE351" s="35">
        <v>311</v>
      </c>
      <c r="AF351" s="105" t="s">
        <v>51</v>
      </c>
      <c r="AG351" s="1"/>
      <c r="AH351" s="1"/>
      <c r="AI351" s="1"/>
      <c r="AJ351" s="1"/>
      <c r="AK351" s="1"/>
      <c r="AL351" s="1"/>
      <c r="AM351" s="1"/>
      <c r="AN351" s="1" t="s">
        <v>51</v>
      </c>
    </row>
    <row r="352" spans="1:40" hidden="1" x14ac:dyDescent="0.2">
      <c r="A352" s="306" t="s">
        <v>147</v>
      </c>
      <c r="B352" s="39">
        <f t="shared" si="119"/>
        <v>312</v>
      </c>
      <c r="C352" s="52">
        <f>Data_Inputs!E340</f>
        <v>31413</v>
      </c>
      <c r="D352" s="75" t="s">
        <v>9</v>
      </c>
      <c r="E352" s="52">
        <f>Data_Inputs!F340</f>
        <v>31443</v>
      </c>
      <c r="F352" s="54">
        <f>IF(Data_Inputs!G340="",0,Data_Inputs!G340)</f>
        <v>0</v>
      </c>
      <c r="G352" s="54">
        <f>IF(Data_Inputs!H340="",0,Data_Inputs!H340)</f>
        <v>0</v>
      </c>
      <c r="H352" s="54">
        <f t="shared" si="120"/>
        <v>0</v>
      </c>
      <c r="I352" s="67">
        <f t="shared" si="121"/>
        <v>0</v>
      </c>
      <c r="J352" s="65"/>
      <c r="K352" s="67">
        <f t="shared" si="122"/>
        <v>0</v>
      </c>
      <c r="L352" s="67">
        <f t="shared" si="123"/>
        <v>0</v>
      </c>
      <c r="M352" s="148">
        <f t="shared" si="112"/>
        <v>0</v>
      </c>
      <c r="N352" s="11">
        <f t="shared" si="113"/>
        <v>0</v>
      </c>
      <c r="O352" s="11">
        <f t="shared" si="114"/>
        <v>0</v>
      </c>
      <c r="P352" s="11">
        <f t="shared" si="124"/>
        <v>0</v>
      </c>
      <c r="Q352" s="11">
        <f t="shared" si="125"/>
        <v>0</v>
      </c>
      <c r="R352" s="140">
        <f t="shared" si="115"/>
        <v>4.8999999999999997E-6</v>
      </c>
      <c r="S352" s="67">
        <f t="shared" si="126"/>
        <v>4.8999999999999997E-6</v>
      </c>
      <c r="T352" s="67">
        <f t="shared" si="127"/>
        <v>4.8999999999999997E-6</v>
      </c>
      <c r="U352" s="91">
        <f t="shared" si="118"/>
        <v>312</v>
      </c>
      <c r="V352" s="54">
        <f t="shared" si="128"/>
        <v>0</v>
      </c>
      <c r="W352" s="54">
        <f t="shared" si="129"/>
        <v>0</v>
      </c>
      <c r="X352" s="41">
        <f t="shared" si="116"/>
        <v>4.8999999999999997E-6</v>
      </c>
      <c r="Y352" s="40">
        <f>MAX($R$41:R340,R376:R747)</f>
        <v>3.6000000000000001E-5</v>
      </c>
      <c r="Z352" s="66">
        <f t="shared" si="111"/>
        <v>4.0899999999999998E-5</v>
      </c>
      <c r="AA352" s="35">
        <v>312</v>
      </c>
      <c r="AB352" s="41">
        <f t="shared" si="109"/>
        <v>0</v>
      </c>
      <c r="AC352" s="41">
        <f t="shared" si="110"/>
        <v>0</v>
      </c>
      <c r="AD352" s="41">
        <f t="shared" si="117"/>
        <v>4.8999999999999997E-6</v>
      </c>
      <c r="AE352" s="35">
        <v>312</v>
      </c>
      <c r="AF352" s="105" t="s">
        <v>51</v>
      </c>
      <c r="AG352" s="1"/>
      <c r="AH352" s="1"/>
      <c r="AI352" s="1"/>
      <c r="AJ352" s="1"/>
      <c r="AK352" s="1"/>
      <c r="AL352" s="1"/>
      <c r="AM352" s="1"/>
      <c r="AN352" s="1" t="s">
        <v>51</v>
      </c>
    </row>
    <row r="353" spans="1:40" hidden="1" x14ac:dyDescent="0.2">
      <c r="A353" s="306" t="s">
        <v>147</v>
      </c>
      <c r="B353" s="39">
        <f t="shared" si="119"/>
        <v>313</v>
      </c>
      <c r="C353" s="52">
        <f>Data_Inputs!E341</f>
        <v>31382</v>
      </c>
      <c r="D353" s="75" t="s">
        <v>9</v>
      </c>
      <c r="E353" s="52">
        <f>Data_Inputs!F341</f>
        <v>31412</v>
      </c>
      <c r="F353" s="54">
        <f>IF(Data_Inputs!G341="",0,Data_Inputs!G341)</f>
        <v>0</v>
      </c>
      <c r="G353" s="54">
        <f>IF(Data_Inputs!H341="",0,Data_Inputs!H341)</f>
        <v>0</v>
      </c>
      <c r="H353" s="54">
        <f t="shared" si="120"/>
        <v>0</v>
      </c>
      <c r="I353" s="67">
        <f t="shared" si="121"/>
        <v>0</v>
      </c>
      <c r="J353" s="65"/>
      <c r="K353" s="67">
        <f t="shared" si="122"/>
        <v>0</v>
      </c>
      <c r="L353" s="67">
        <f t="shared" si="123"/>
        <v>0</v>
      </c>
      <c r="M353" s="148">
        <f t="shared" si="112"/>
        <v>0</v>
      </c>
      <c r="N353" s="11">
        <f t="shared" si="113"/>
        <v>0</v>
      </c>
      <c r="O353" s="11">
        <f t="shared" si="114"/>
        <v>0</v>
      </c>
      <c r="P353" s="11">
        <f t="shared" si="124"/>
        <v>0</v>
      </c>
      <c r="Q353" s="11">
        <f t="shared" si="125"/>
        <v>0</v>
      </c>
      <c r="R353" s="140">
        <f t="shared" si="115"/>
        <v>4.7999999999999998E-6</v>
      </c>
      <c r="S353" s="67">
        <f t="shared" si="126"/>
        <v>4.7999999999999998E-6</v>
      </c>
      <c r="T353" s="67">
        <f t="shared" si="127"/>
        <v>4.7999999999999998E-6</v>
      </c>
      <c r="U353" s="91">
        <f t="shared" si="118"/>
        <v>313</v>
      </c>
      <c r="V353" s="54">
        <f t="shared" si="128"/>
        <v>0</v>
      </c>
      <c r="W353" s="54">
        <f t="shared" si="129"/>
        <v>0</v>
      </c>
      <c r="X353" s="41">
        <f t="shared" si="116"/>
        <v>4.7999999999999998E-6</v>
      </c>
      <c r="Y353" s="40">
        <f>MAX($R$41:R341,R377:R748)</f>
        <v>3.6000000000000001E-5</v>
      </c>
      <c r="Z353" s="66">
        <f t="shared" si="111"/>
        <v>4.0800000000000002E-5</v>
      </c>
      <c r="AA353" s="35">
        <v>313</v>
      </c>
      <c r="AB353" s="41">
        <f t="shared" si="109"/>
        <v>0</v>
      </c>
      <c r="AC353" s="41">
        <f t="shared" si="110"/>
        <v>0</v>
      </c>
      <c r="AD353" s="41">
        <f t="shared" si="117"/>
        <v>4.7999999999999998E-6</v>
      </c>
      <c r="AE353" s="35">
        <v>313</v>
      </c>
      <c r="AF353" s="105" t="s">
        <v>51</v>
      </c>
      <c r="AG353" s="1"/>
      <c r="AH353" s="1"/>
      <c r="AI353" s="1"/>
      <c r="AJ353" s="1"/>
      <c r="AK353" s="1"/>
      <c r="AL353" s="1"/>
      <c r="AM353" s="1"/>
      <c r="AN353" s="1" t="s">
        <v>51</v>
      </c>
    </row>
    <row r="354" spans="1:40" hidden="1" x14ac:dyDescent="0.2">
      <c r="A354" s="306" t="s">
        <v>147</v>
      </c>
      <c r="B354" s="39">
        <f t="shared" si="119"/>
        <v>314</v>
      </c>
      <c r="C354" s="52">
        <f>Data_Inputs!E342</f>
        <v>31352</v>
      </c>
      <c r="D354" s="75" t="s">
        <v>9</v>
      </c>
      <c r="E354" s="52">
        <f>Data_Inputs!F342</f>
        <v>31381</v>
      </c>
      <c r="F354" s="54">
        <f>IF(Data_Inputs!G342="",0,Data_Inputs!G342)</f>
        <v>0</v>
      </c>
      <c r="G354" s="54">
        <f>IF(Data_Inputs!H342="",0,Data_Inputs!H342)</f>
        <v>0</v>
      </c>
      <c r="H354" s="54">
        <f t="shared" si="120"/>
        <v>0</v>
      </c>
      <c r="I354" s="67">
        <f t="shared" si="121"/>
        <v>0</v>
      </c>
      <c r="J354" s="65"/>
      <c r="K354" s="67">
        <f t="shared" si="122"/>
        <v>0</v>
      </c>
      <c r="L354" s="67">
        <f t="shared" si="123"/>
        <v>0</v>
      </c>
      <c r="M354" s="148">
        <f t="shared" si="112"/>
        <v>0</v>
      </c>
      <c r="N354" s="11">
        <f t="shared" si="113"/>
        <v>0</v>
      </c>
      <c r="O354" s="11">
        <f t="shared" si="114"/>
        <v>0</v>
      </c>
      <c r="P354" s="11">
        <f t="shared" si="124"/>
        <v>0</v>
      </c>
      <c r="Q354" s="11">
        <f t="shared" si="125"/>
        <v>0</v>
      </c>
      <c r="R354" s="140">
        <f t="shared" si="115"/>
        <v>4.6999999999999999E-6</v>
      </c>
      <c r="S354" s="67">
        <f t="shared" si="126"/>
        <v>4.6999999999999999E-6</v>
      </c>
      <c r="T354" s="67">
        <f t="shared" si="127"/>
        <v>4.6999999999999999E-6</v>
      </c>
      <c r="U354" s="91">
        <f t="shared" si="118"/>
        <v>314</v>
      </c>
      <c r="V354" s="54">
        <f t="shared" si="128"/>
        <v>0</v>
      </c>
      <c r="W354" s="54">
        <f t="shared" si="129"/>
        <v>0</v>
      </c>
      <c r="X354" s="41">
        <f t="shared" si="116"/>
        <v>4.6999999999999999E-6</v>
      </c>
      <c r="Y354" s="40">
        <f>MAX($R$41:R342,R378:R749)</f>
        <v>3.6000000000000001E-5</v>
      </c>
      <c r="Z354" s="66">
        <f t="shared" si="111"/>
        <v>4.07E-5</v>
      </c>
      <c r="AA354" s="35">
        <v>314</v>
      </c>
      <c r="AB354" s="41">
        <f t="shared" si="109"/>
        <v>0</v>
      </c>
      <c r="AC354" s="41">
        <f t="shared" si="110"/>
        <v>0</v>
      </c>
      <c r="AD354" s="41">
        <f t="shared" si="117"/>
        <v>4.6999999999999999E-6</v>
      </c>
      <c r="AE354" s="35">
        <v>314</v>
      </c>
      <c r="AF354" s="105" t="s">
        <v>51</v>
      </c>
      <c r="AG354" s="1"/>
      <c r="AH354" s="1"/>
      <c r="AI354" s="1"/>
      <c r="AJ354" s="1"/>
      <c r="AK354" s="1"/>
      <c r="AL354" s="1"/>
      <c r="AM354" s="1"/>
      <c r="AN354" s="1" t="s">
        <v>51</v>
      </c>
    </row>
    <row r="355" spans="1:40" hidden="1" x14ac:dyDescent="0.2">
      <c r="A355" s="306" t="s">
        <v>147</v>
      </c>
      <c r="B355" s="39">
        <f t="shared" si="119"/>
        <v>315</v>
      </c>
      <c r="C355" s="52">
        <f>Data_Inputs!E343</f>
        <v>31321</v>
      </c>
      <c r="D355" s="75" t="s">
        <v>9</v>
      </c>
      <c r="E355" s="52">
        <f>Data_Inputs!F343</f>
        <v>31351</v>
      </c>
      <c r="F355" s="54">
        <f>IF(Data_Inputs!G343="",0,Data_Inputs!G343)</f>
        <v>0</v>
      </c>
      <c r="G355" s="54">
        <f>IF(Data_Inputs!H343="",0,Data_Inputs!H343)</f>
        <v>0</v>
      </c>
      <c r="H355" s="54">
        <f t="shared" si="120"/>
        <v>0</v>
      </c>
      <c r="I355" s="67">
        <f t="shared" si="121"/>
        <v>0</v>
      </c>
      <c r="J355" s="65"/>
      <c r="K355" s="67">
        <f t="shared" si="122"/>
        <v>0</v>
      </c>
      <c r="L355" s="67">
        <f t="shared" si="123"/>
        <v>0</v>
      </c>
      <c r="M355" s="148">
        <f t="shared" si="112"/>
        <v>0</v>
      </c>
      <c r="N355" s="11">
        <f t="shared" si="113"/>
        <v>0</v>
      </c>
      <c r="O355" s="11">
        <f t="shared" si="114"/>
        <v>0</v>
      </c>
      <c r="P355" s="11">
        <f t="shared" si="124"/>
        <v>0</v>
      </c>
      <c r="Q355" s="11">
        <f t="shared" si="125"/>
        <v>0</v>
      </c>
      <c r="R355" s="140">
        <f t="shared" si="115"/>
        <v>4.6E-6</v>
      </c>
      <c r="S355" s="67">
        <f t="shared" si="126"/>
        <v>4.6E-6</v>
      </c>
      <c r="T355" s="67">
        <f t="shared" si="127"/>
        <v>4.6E-6</v>
      </c>
      <c r="U355" s="91">
        <f t="shared" si="118"/>
        <v>315</v>
      </c>
      <c r="V355" s="54">
        <f t="shared" si="128"/>
        <v>0</v>
      </c>
      <c r="W355" s="54">
        <f t="shared" si="129"/>
        <v>0</v>
      </c>
      <c r="X355" s="41">
        <f t="shared" si="116"/>
        <v>4.6E-6</v>
      </c>
      <c r="Y355" s="40">
        <f>MAX($R$41:R343,R379:R750)</f>
        <v>3.6000000000000001E-5</v>
      </c>
      <c r="Z355" s="66">
        <f t="shared" si="111"/>
        <v>4.0599999999999998E-5</v>
      </c>
      <c r="AA355" s="35">
        <v>315</v>
      </c>
      <c r="AB355" s="41">
        <f t="shared" si="109"/>
        <v>0</v>
      </c>
      <c r="AC355" s="41">
        <f t="shared" si="110"/>
        <v>0</v>
      </c>
      <c r="AD355" s="41">
        <f t="shared" si="117"/>
        <v>4.6E-6</v>
      </c>
      <c r="AE355" s="35">
        <v>315</v>
      </c>
      <c r="AF355" s="105" t="s">
        <v>51</v>
      </c>
      <c r="AG355" s="1"/>
      <c r="AH355" s="1"/>
      <c r="AI355" s="1"/>
      <c r="AJ355" s="1"/>
      <c r="AK355" s="1"/>
      <c r="AL355" s="1"/>
      <c r="AM355" s="1"/>
      <c r="AN355" s="1" t="s">
        <v>51</v>
      </c>
    </row>
    <row r="356" spans="1:40" hidden="1" x14ac:dyDescent="0.2">
      <c r="A356" s="306" t="s">
        <v>147</v>
      </c>
      <c r="B356" s="39">
        <f t="shared" si="119"/>
        <v>316</v>
      </c>
      <c r="C356" s="52">
        <f>Data_Inputs!E344</f>
        <v>31291</v>
      </c>
      <c r="D356" s="75" t="s">
        <v>9</v>
      </c>
      <c r="E356" s="52">
        <f>Data_Inputs!F344</f>
        <v>31320</v>
      </c>
      <c r="F356" s="54">
        <f>IF(Data_Inputs!G344="",0,Data_Inputs!G344)</f>
        <v>0</v>
      </c>
      <c r="G356" s="54">
        <f>IF(Data_Inputs!H344="",0,Data_Inputs!H344)</f>
        <v>0</v>
      </c>
      <c r="H356" s="54">
        <f t="shared" si="120"/>
        <v>0</v>
      </c>
      <c r="I356" s="67">
        <f t="shared" si="121"/>
        <v>0</v>
      </c>
      <c r="J356" s="65"/>
      <c r="K356" s="67">
        <f t="shared" si="122"/>
        <v>0</v>
      </c>
      <c r="L356" s="67">
        <f t="shared" si="123"/>
        <v>0</v>
      </c>
      <c r="M356" s="148">
        <f t="shared" si="112"/>
        <v>0</v>
      </c>
      <c r="N356" s="11">
        <f t="shared" si="113"/>
        <v>0</v>
      </c>
      <c r="O356" s="11">
        <f t="shared" si="114"/>
        <v>0</v>
      </c>
      <c r="P356" s="11">
        <f t="shared" si="124"/>
        <v>0</v>
      </c>
      <c r="Q356" s="11">
        <f t="shared" si="125"/>
        <v>0</v>
      </c>
      <c r="R356" s="140">
        <f t="shared" si="115"/>
        <v>4.5000000000000001E-6</v>
      </c>
      <c r="S356" s="67">
        <f t="shared" si="126"/>
        <v>4.5000000000000001E-6</v>
      </c>
      <c r="T356" s="67">
        <f t="shared" si="127"/>
        <v>4.5000000000000001E-6</v>
      </c>
      <c r="U356" s="91">
        <f t="shared" si="118"/>
        <v>316</v>
      </c>
      <c r="V356" s="54">
        <f t="shared" si="128"/>
        <v>0</v>
      </c>
      <c r="W356" s="54">
        <f t="shared" si="129"/>
        <v>0</v>
      </c>
      <c r="X356" s="41">
        <f t="shared" si="116"/>
        <v>4.5000000000000001E-6</v>
      </c>
      <c r="Y356" s="40">
        <f>MAX($R$41:R344,R380:R751)</f>
        <v>3.6000000000000001E-5</v>
      </c>
      <c r="Z356" s="66">
        <f t="shared" si="111"/>
        <v>4.0500000000000002E-5</v>
      </c>
      <c r="AA356" s="35">
        <v>316</v>
      </c>
      <c r="AB356" s="41">
        <f t="shared" si="109"/>
        <v>0</v>
      </c>
      <c r="AC356" s="41">
        <f t="shared" si="110"/>
        <v>0</v>
      </c>
      <c r="AD356" s="41">
        <f t="shared" si="117"/>
        <v>4.5000000000000001E-6</v>
      </c>
      <c r="AE356" s="35">
        <v>316</v>
      </c>
      <c r="AF356" s="105" t="s">
        <v>51</v>
      </c>
      <c r="AG356" s="1"/>
      <c r="AH356" s="1"/>
      <c r="AI356" s="1"/>
      <c r="AJ356" s="1"/>
      <c r="AK356" s="1"/>
      <c r="AL356" s="1"/>
      <c r="AM356" s="1"/>
      <c r="AN356" s="1" t="s">
        <v>51</v>
      </c>
    </row>
    <row r="357" spans="1:40" hidden="1" x14ac:dyDescent="0.2">
      <c r="A357" s="306" t="s">
        <v>147</v>
      </c>
      <c r="B357" s="39">
        <f t="shared" si="119"/>
        <v>317</v>
      </c>
      <c r="C357" s="52">
        <f>Data_Inputs!E345</f>
        <v>31260</v>
      </c>
      <c r="D357" s="75" t="s">
        <v>9</v>
      </c>
      <c r="E357" s="52">
        <f>Data_Inputs!F345</f>
        <v>31290</v>
      </c>
      <c r="F357" s="54">
        <f>IF(Data_Inputs!G345="",0,Data_Inputs!G345)</f>
        <v>0</v>
      </c>
      <c r="G357" s="54">
        <f>IF(Data_Inputs!H345="",0,Data_Inputs!H345)</f>
        <v>0</v>
      </c>
      <c r="H357" s="54">
        <f t="shared" si="120"/>
        <v>0</v>
      </c>
      <c r="I357" s="67">
        <f t="shared" si="121"/>
        <v>0</v>
      </c>
      <c r="J357" s="65"/>
      <c r="K357" s="67">
        <f t="shared" si="122"/>
        <v>0</v>
      </c>
      <c r="L357" s="67">
        <f t="shared" si="123"/>
        <v>0</v>
      </c>
      <c r="M357" s="148">
        <f t="shared" si="112"/>
        <v>0</v>
      </c>
      <c r="N357" s="11">
        <f t="shared" si="113"/>
        <v>0</v>
      </c>
      <c r="O357" s="11">
        <f t="shared" si="114"/>
        <v>0</v>
      </c>
      <c r="P357" s="11">
        <f t="shared" si="124"/>
        <v>0</v>
      </c>
      <c r="Q357" s="11">
        <f t="shared" si="125"/>
        <v>0</v>
      </c>
      <c r="R357" s="140">
        <f t="shared" si="115"/>
        <v>4.4000000000000002E-6</v>
      </c>
      <c r="S357" s="67">
        <f t="shared" si="126"/>
        <v>4.4000000000000002E-6</v>
      </c>
      <c r="T357" s="67">
        <f t="shared" si="127"/>
        <v>4.4000000000000002E-6</v>
      </c>
      <c r="U357" s="91">
        <f t="shared" si="118"/>
        <v>317</v>
      </c>
      <c r="V357" s="54">
        <f t="shared" si="128"/>
        <v>0</v>
      </c>
      <c r="W357" s="54">
        <f t="shared" si="129"/>
        <v>0</v>
      </c>
      <c r="X357" s="41">
        <f t="shared" si="116"/>
        <v>4.4000000000000002E-6</v>
      </c>
      <c r="Y357" s="40">
        <f>MAX($R$41:R345,R381:R752)</f>
        <v>3.6000000000000001E-5</v>
      </c>
      <c r="Z357" s="66">
        <f t="shared" si="111"/>
        <v>4.0399999999999999E-5</v>
      </c>
      <c r="AA357" s="35">
        <v>317</v>
      </c>
      <c r="AB357" s="41">
        <f t="shared" si="109"/>
        <v>0</v>
      </c>
      <c r="AC357" s="41">
        <f t="shared" si="110"/>
        <v>0</v>
      </c>
      <c r="AD357" s="41">
        <f t="shared" si="117"/>
        <v>4.4000000000000002E-6</v>
      </c>
      <c r="AE357" s="35">
        <v>317</v>
      </c>
      <c r="AF357" s="105" t="s">
        <v>51</v>
      </c>
      <c r="AG357" s="1"/>
      <c r="AH357" s="1"/>
      <c r="AI357" s="1"/>
      <c r="AJ357" s="1"/>
      <c r="AK357" s="1"/>
      <c r="AL357" s="1"/>
      <c r="AM357" s="1"/>
      <c r="AN357" s="1" t="s">
        <v>51</v>
      </c>
    </row>
    <row r="358" spans="1:40" hidden="1" x14ac:dyDescent="0.2">
      <c r="A358" s="306" t="s">
        <v>147</v>
      </c>
      <c r="B358" s="39">
        <f t="shared" si="119"/>
        <v>318</v>
      </c>
      <c r="C358" s="52">
        <f>Data_Inputs!E346</f>
        <v>31229</v>
      </c>
      <c r="D358" s="75" t="s">
        <v>9</v>
      </c>
      <c r="E358" s="52">
        <f>Data_Inputs!F346</f>
        <v>31259</v>
      </c>
      <c r="F358" s="54">
        <f>IF(Data_Inputs!G346="",0,Data_Inputs!G346)</f>
        <v>0</v>
      </c>
      <c r="G358" s="54">
        <f>IF(Data_Inputs!H346="",0,Data_Inputs!H346)</f>
        <v>0</v>
      </c>
      <c r="H358" s="54">
        <f t="shared" si="120"/>
        <v>0</v>
      </c>
      <c r="I358" s="67">
        <f t="shared" si="121"/>
        <v>0</v>
      </c>
      <c r="J358" s="65"/>
      <c r="K358" s="67">
        <f t="shared" si="122"/>
        <v>0</v>
      </c>
      <c r="L358" s="67">
        <f t="shared" si="123"/>
        <v>0</v>
      </c>
      <c r="M358" s="148">
        <f t="shared" si="112"/>
        <v>0</v>
      </c>
      <c r="N358" s="11">
        <f t="shared" si="113"/>
        <v>0</v>
      </c>
      <c r="O358" s="11">
        <f t="shared" si="114"/>
        <v>0</v>
      </c>
      <c r="P358" s="11">
        <f t="shared" si="124"/>
        <v>0</v>
      </c>
      <c r="Q358" s="11">
        <f t="shared" si="125"/>
        <v>0</v>
      </c>
      <c r="R358" s="140">
        <f t="shared" si="115"/>
        <v>4.3000000000000003E-6</v>
      </c>
      <c r="S358" s="67">
        <f t="shared" si="126"/>
        <v>4.3000000000000003E-6</v>
      </c>
      <c r="T358" s="67">
        <f t="shared" si="127"/>
        <v>4.3000000000000003E-6</v>
      </c>
      <c r="U358" s="91">
        <f t="shared" si="118"/>
        <v>318</v>
      </c>
      <c r="V358" s="54">
        <f t="shared" si="128"/>
        <v>0</v>
      </c>
      <c r="W358" s="54">
        <f t="shared" si="129"/>
        <v>0</v>
      </c>
      <c r="X358" s="41">
        <f t="shared" si="116"/>
        <v>4.3000000000000003E-6</v>
      </c>
      <c r="Y358" s="40">
        <f>MAX($R$41:R346,R382:R753)</f>
        <v>3.6000000000000001E-5</v>
      </c>
      <c r="Z358" s="66">
        <f t="shared" si="111"/>
        <v>4.0300000000000004E-5</v>
      </c>
      <c r="AA358" s="35">
        <v>318</v>
      </c>
      <c r="AB358" s="41">
        <f t="shared" si="109"/>
        <v>0</v>
      </c>
      <c r="AC358" s="41">
        <f t="shared" si="110"/>
        <v>0</v>
      </c>
      <c r="AD358" s="41">
        <f t="shared" si="117"/>
        <v>4.3000000000000003E-6</v>
      </c>
      <c r="AE358" s="35">
        <v>318</v>
      </c>
      <c r="AF358" s="105" t="s">
        <v>51</v>
      </c>
      <c r="AG358" s="1"/>
      <c r="AH358" s="1"/>
      <c r="AI358" s="1"/>
      <c r="AJ358" s="1"/>
      <c r="AK358" s="1"/>
      <c r="AL358" s="1"/>
      <c r="AM358" s="1"/>
      <c r="AN358" s="1" t="s">
        <v>51</v>
      </c>
    </row>
    <row r="359" spans="1:40" hidden="1" x14ac:dyDescent="0.2">
      <c r="A359" s="306" t="s">
        <v>147</v>
      </c>
      <c r="B359" s="39">
        <f t="shared" si="119"/>
        <v>319</v>
      </c>
      <c r="C359" s="52">
        <f>Data_Inputs!E347</f>
        <v>31199</v>
      </c>
      <c r="D359" s="75" t="s">
        <v>9</v>
      </c>
      <c r="E359" s="52">
        <f>Data_Inputs!F347</f>
        <v>31228</v>
      </c>
      <c r="F359" s="54">
        <f>IF(Data_Inputs!G347="",0,Data_Inputs!G347)</f>
        <v>0</v>
      </c>
      <c r="G359" s="54">
        <f>IF(Data_Inputs!H347="",0,Data_Inputs!H347)</f>
        <v>0</v>
      </c>
      <c r="H359" s="54">
        <f t="shared" si="120"/>
        <v>0</v>
      </c>
      <c r="I359" s="67">
        <f t="shared" si="121"/>
        <v>0</v>
      </c>
      <c r="J359" s="65"/>
      <c r="K359" s="67">
        <f t="shared" si="122"/>
        <v>0</v>
      </c>
      <c r="L359" s="67">
        <f t="shared" si="123"/>
        <v>0</v>
      </c>
      <c r="M359" s="148">
        <f t="shared" si="112"/>
        <v>0</v>
      </c>
      <c r="N359" s="11">
        <f t="shared" si="113"/>
        <v>0</v>
      </c>
      <c r="O359" s="11">
        <f t="shared" si="114"/>
        <v>0</v>
      </c>
      <c r="P359" s="11">
        <f t="shared" si="124"/>
        <v>0</v>
      </c>
      <c r="Q359" s="11">
        <f t="shared" si="125"/>
        <v>0</v>
      </c>
      <c r="R359" s="140">
        <f t="shared" si="115"/>
        <v>4.1999999999999996E-6</v>
      </c>
      <c r="S359" s="67">
        <f t="shared" si="126"/>
        <v>4.1999999999999996E-6</v>
      </c>
      <c r="T359" s="67">
        <f t="shared" si="127"/>
        <v>4.1999999999999996E-6</v>
      </c>
      <c r="U359" s="91">
        <f t="shared" si="118"/>
        <v>319</v>
      </c>
      <c r="V359" s="54">
        <f t="shared" si="128"/>
        <v>0</v>
      </c>
      <c r="W359" s="54">
        <f t="shared" si="129"/>
        <v>0</v>
      </c>
      <c r="X359" s="41">
        <f t="shared" si="116"/>
        <v>4.1999999999999996E-6</v>
      </c>
      <c r="Y359" s="40">
        <f>MAX($R$41:R347,R383:R754)</f>
        <v>3.6000000000000001E-5</v>
      </c>
      <c r="Z359" s="66">
        <f t="shared" si="111"/>
        <v>4.0200000000000001E-5</v>
      </c>
      <c r="AA359" s="35">
        <v>319</v>
      </c>
      <c r="AB359" s="41">
        <f t="shared" si="109"/>
        <v>0</v>
      </c>
      <c r="AC359" s="41">
        <f t="shared" si="110"/>
        <v>0</v>
      </c>
      <c r="AD359" s="41">
        <f t="shared" si="117"/>
        <v>4.1999999999999996E-6</v>
      </c>
      <c r="AE359" s="35">
        <v>319</v>
      </c>
      <c r="AF359" s="105" t="s">
        <v>51</v>
      </c>
      <c r="AG359" s="1"/>
      <c r="AH359" s="1"/>
      <c r="AI359" s="1"/>
      <c r="AJ359" s="1"/>
      <c r="AK359" s="1"/>
      <c r="AL359" s="1"/>
      <c r="AM359" s="1"/>
      <c r="AN359" s="1" t="s">
        <v>51</v>
      </c>
    </row>
    <row r="360" spans="1:40" hidden="1" x14ac:dyDescent="0.2">
      <c r="A360" s="306" t="s">
        <v>147</v>
      </c>
      <c r="B360" s="39">
        <f t="shared" si="119"/>
        <v>320</v>
      </c>
      <c r="C360" s="52">
        <f>Data_Inputs!E348</f>
        <v>31168</v>
      </c>
      <c r="D360" s="75" t="s">
        <v>9</v>
      </c>
      <c r="E360" s="52">
        <f>Data_Inputs!F348</f>
        <v>31198</v>
      </c>
      <c r="F360" s="54">
        <f>IF(Data_Inputs!G348="",0,Data_Inputs!G348)</f>
        <v>0</v>
      </c>
      <c r="G360" s="54">
        <f>IF(Data_Inputs!H348="",0,Data_Inputs!H348)</f>
        <v>0</v>
      </c>
      <c r="H360" s="54">
        <f t="shared" si="120"/>
        <v>0</v>
      </c>
      <c r="I360" s="67">
        <f t="shared" si="121"/>
        <v>0</v>
      </c>
      <c r="J360" s="65"/>
      <c r="K360" s="67">
        <f t="shared" si="122"/>
        <v>0</v>
      </c>
      <c r="L360" s="67">
        <f t="shared" si="123"/>
        <v>0</v>
      </c>
      <c r="M360" s="148">
        <f t="shared" si="112"/>
        <v>0</v>
      </c>
      <c r="N360" s="11">
        <f t="shared" si="113"/>
        <v>0</v>
      </c>
      <c r="O360" s="11">
        <f t="shared" si="114"/>
        <v>0</v>
      </c>
      <c r="P360" s="11">
        <f t="shared" si="124"/>
        <v>0</v>
      </c>
      <c r="Q360" s="11">
        <f t="shared" si="125"/>
        <v>0</v>
      </c>
      <c r="R360" s="140">
        <f t="shared" si="115"/>
        <v>4.0999999999999997E-6</v>
      </c>
      <c r="S360" s="67">
        <f t="shared" si="126"/>
        <v>4.0999999999999997E-6</v>
      </c>
      <c r="T360" s="67">
        <f t="shared" si="127"/>
        <v>4.0999999999999997E-6</v>
      </c>
      <c r="U360" s="91">
        <f t="shared" si="118"/>
        <v>320</v>
      </c>
      <c r="V360" s="54">
        <f t="shared" si="128"/>
        <v>0</v>
      </c>
      <c r="W360" s="54">
        <f t="shared" si="129"/>
        <v>0</v>
      </c>
      <c r="X360" s="41">
        <f t="shared" si="116"/>
        <v>4.0999999999999997E-6</v>
      </c>
      <c r="Y360" s="40">
        <f>MAX($R$41:R348,R384:R755)</f>
        <v>3.6000000000000001E-5</v>
      </c>
      <c r="Z360" s="66">
        <f t="shared" si="111"/>
        <v>4.0099999999999999E-5</v>
      </c>
      <c r="AA360" s="35">
        <v>320</v>
      </c>
      <c r="AB360" s="41">
        <f t="shared" si="109"/>
        <v>0</v>
      </c>
      <c r="AC360" s="41">
        <f t="shared" si="110"/>
        <v>0</v>
      </c>
      <c r="AD360" s="41">
        <f t="shared" si="117"/>
        <v>4.0999999999999997E-6</v>
      </c>
      <c r="AE360" s="35">
        <v>320</v>
      </c>
      <c r="AF360" s="105" t="s">
        <v>51</v>
      </c>
      <c r="AG360" s="1"/>
      <c r="AH360" s="1"/>
      <c r="AI360" s="1"/>
      <c r="AJ360" s="1"/>
      <c r="AK360" s="1"/>
      <c r="AL360" s="1"/>
      <c r="AM360" s="1"/>
      <c r="AN360" s="1" t="s">
        <v>51</v>
      </c>
    </row>
    <row r="361" spans="1:40" hidden="1" x14ac:dyDescent="0.2">
      <c r="A361" s="306" t="s">
        <v>147</v>
      </c>
      <c r="B361" s="39">
        <f t="shared" si="119"/>
        <v>321</v>
      </c>
      <c r="C361" s="52">
        <f>Data_Inputs!E349</f>
        <v>31138</v>
      </c>
      <c r="D361" s="75" t="s">
        <v>9</v>
      </c>
      <c r="E361" s="52">
        <f>Data_Inputs!F349</f>
        <v>31167</v>
      </c>
      <c r="F361" s="54">
        <f>IF(Data_Inputs!G349="",0,Data_Inputs!G349)</f>
        <v>0</v>
      </c>
      <c r="G361" s="54">
        <f>IF(Data_Inputs!H349="",0,Data_Inputs!H349)</f>
        <v>0</v>
      </c>
      <c r="H361" s="54">
        <f t="shared" si="120"/>
        <v>0</v>
      </c>
      <c r="I361" s="67">
        <f t="shared" si="121"/>
        <v>0</v>
      </c>
      <c r="J361" s="65"/>
      <c r="K361" s="67">
        <f t="shared" si="122"/>
        <v>0</v>
      </c>
      <c r="L361" s="67">
        <f t="shared" si="123"/>
        <v>0</v>
      </c>
      <c r="M361" s="148">
        <f t="shared" si="112"/>
        <v>0</v>
      </c>
      <c r="N361" s="11">
        <f t="shared" si="113"/>
        <v>0</v>
      </c>
      <c r="O361" s="11">
        <f t="shared" si="114"/>
        <v>0</v>
      </c>
      <c r="P361" s="11">
        <f t="shared" si="124"/>
        <v>0</v>
      </c>
      <c r="Q361" s="11">
        <f t="shared" si="125"/>
        <v>0</v>
      </c>
      <c r="R361" s="140">
        <f t="shared" si="115"/>
        <v>3.9999999999999998E-6</v>
      </c>
      <c r="S361" s="67">
        <f t="shared" si="126"/>
        <v>3.9999999999999998E-6</v>
      </c>
      <c r="T361" s="67">
        <f t="shared" si="127"/>
        <v>3.9999999999999998E-6</v>
      </c>
      <c r="U361" s="91">
        <f t="shared" si="118"/>
        <v>321</v>
      </c>
      <c r="V361" s="54">
        <f t="shared" si="128"/>
        <v>0</v>
      </c>
      <c r="W361" s="54">
        <f t="shared" si="129"/>
        <v>0</v>
      </c>
      <c r="X361" s="41">
        <f t="shared" si="116"/>
        <v>3.9999999999999998E-6</v>
      </c>
      <c r="Y361" s="40">
        <f>MAX($R$41:R349,R385:R756)</f>
        <v>3.6000000000000001E-5</v>
      </c>
      <c r="Z361" s="66">
        <f t="shared" si="111"/>
        <v>4.0000000000000003E-5</v>
      </c>
      <c r="AA361" s="35">
        <v>321</v>
      </c>
      <c r="AB361" s="41">
        <f t="shared" ref="AB361:AB400" si="130">SUM(F361:F396)</f>
        <v>0</v>
      </c>
      <c r="AC361" s="41">
        <f t="shared" ref="AC361:AC400" si="131">SUM(G361:G396)</f>
        <v>0</v>
      </c>
      <c r="AD361" s="41">
        <f t="shared" si="117"/>
        <v>3.9999999999999998E-6</v>
      </c>
      <c r="AE361" s="35">
        <v>321</v>
      </c>
      <c r="AF361" s="105" t="s">
        <v>51</v>
      </c>
      <c r="AG361" s="1"/>
      <c r="AH361" s="1"/>
      <c r="AI361" s="1"/>
      <c r="AJ361" s="1"/>
      <c r="AK361" s="1"/>
      <c r="AL361" s="1"/>
      <c r="AM361" s="1"/>
      <c r="AN361" s="1" t="s">
        <v>51</v>
      </c>
    </row>
    <row r="362" spans="1:40" hidden="1" x14ac:dyDescent="0.2">
      <c r="A362" s="306" t="s">
        <v>147</v>
      </c>
      <c r="B362" s="39">
        <f t="shared" si="119"/>
        <v>322</v>
      </c>
      <c r="C362" s="52">
        <f>Data_Inputs!E350</f>
        <v>31107</v>
      </c>
      <c r="D362" s="75" t="s">
        <v>9</v>
      </c>
      <c r="E362" s="52">
        <f>Data_Inputs!F350</f>
        <v>31137</v>
      </c>
      <c r="F362" s="54">
        <f>IF(Data_Inputs!G350="",0,Data_Inputs!G350)</f>
        <v>0</v>
      </c>
      <c r="G362" s="54">
        <f>IF(Data_Inputs!H350="",0,Data_Inputs!H350)</f>
        <v>0</v>
      </c>
      <c r="H362" s="54">
        <f t="shared" si="120"/>
        <v>0</v>
      </c>
      <c r="I362" s="67">
        <f t="shared" si="121"/>
        <v>0</v>
      </c>
      <c r="J362" s="65"/>
      <c r="K362" s="67">
        <f t="shared" si="122"/>
        <v>0</v>
      </c>
      <c r="L362" s="67">
        <f t="shared" si="123"/>
        <v>0</v>
      </c>
      <c r="M362" s="148">
        <f t="shared" si="112"/>
        <v>0</v>
      </c>
      <c r="N362" s="11">
        <f t="shared" si="113"/>
        <v>0</v>
      </c>
      <c r="O362" s="11">
        <f t="shared" si="114"/>
        <v>0</v>
      </c>
      <c r="P362" s="11">
        <f t="shared" si="124"/>
        <v>0</v>
      </c>
      <c r="Q362" s="11">
        <f t="shared" si="125"/>
        <v>0</v>
      </c>
      <c r="R362" s="140">
        <f t="shared" si="115"/>
        <v>3.8999999999999999E-6</v>
      </c>
      <c r="S362" s="67">
        <f t="shared" si="126"/>
        <v>3.8999999999999999E-6</v>
      </c>
      <c r="T362" s="67">
        <f t="shared" si="127"/>
        <v>3.8999999999999999E-6</v>
      </c>
      <c r="U362" s="91">
        <f t="shared" si="118"/>
        <v>322</v>
      </c>
      <c r="V362" s="54">
        <f t="shared" si="128"/>
        <v>0</v>
      </c>
      <c r="W362" s="54">
        <f t="shared" si="129"/>
        <v>0</v>
      </c>
      <c r="X362" s="41">
        <f t="shared" si="116"/>
        <v>3.8999999999999999E-6</v>
      </c>
      <c r="Y362" s="40">
        <f>MAX($R$41:R350,R386:R757)</f>
        <v>3.6000000000000001E-5</v>
      </c>
      <c r="Z362" s="66">
        <f t="shared" ref="Z362:Z425" si="132">X362+Y362</f>
        <v>3.9900000000000001E-5</v>
      </c>
      <c r="AA362" s="35">
        <v>322</v>
      </c>
      <c r="AB362" s="41">
        <f t="shared" si="130"/>
        <v>0</v>
      </c>
      <c r="AC362" s="41">
        <f t="shared" si="131"/>
        <v>0</v>
      </c>
      <c r="AD362" s="41">
        <f t="shared" si="117"/>
        <v>3.8999999999999999E-6</v>
      </c>
      <c r="AE362" s="35">
        <v>322</v>
      </c>
      <c r="AF362" s="105" t="s">
        <v>51</v>
      </c>
      <c r="AG362" s="1"/>
      <c r="AH362" s="1"/>
      <c r="AI362" s="1"/>
      <c r="AJ362" s="1"/>
      <c r="AK362" s="1"/>
      <c r="AL362" s="1"/>
      <c r="AM362" s="1"/>
      <c r="AN362" s="1" t="s">
        <v>51</v>
      </c>
    </row>
    <row r="363" spans="1:40" hidden="1" x14ac:dyDescent="0.2">
      <c r="A363" s="306" t="s">
        <v>147</v>
      </c>
      <c r="B363" s="39">
        <f t="shared" si="119"/>
        <v>323</v>
      </c>
      <c r="C363" s="52">
        <f>Data_Inputs!E351</f>
        <v>31079</v>
      </c>
      <c r="D363" s="75" t="s">
        <v>9</v>
      </c>
      <c r="E363" s="52">
        <f>Data_Inputs!F351</f>
        <v>31106</v>
      </c>
      <c r="F363" s="54">
        <f>IF(Data_Inputs!G351="",0,Data_Inputs!G351)</f>
        <v>0</v>
      </c>
      <c r="G363" s="54">
        <f>IF(Data_Inputs!H351="",0,Data_Inputs!H351)</f>
        <v>0</v>
      </c>
      <c r="H363" s="54">
        <f t="shared" si="120"/>
        <v>0</v>
      </c>
      <c r="I363" s="67">
        <f t="shared" si="121"/>
        <v>0</v>
      </c>
      <c r="J363" s="65"/>
      <c r="K363" s="67">
        <f t="shared" si="122"/>
        <v>0</v>
      </c>
      <c r="L363" s="67">
        <f t="shared" si="123"/>
        <v>0</v>
      </c>
      <c r="M363" s="148">
        <f t="shared" ref="M363:M392" si="133">ROUND(IF(I387&gt;0,L387/I387*I363,L363),2)</f>
        <v>0</v>
      </c>
      <c r="N363" s="11">
        <f t="shared" ref="N363:N392" si="134">ROUND(IF(I375&gt;0,L375/I375*I363,L363),2)</f>
        <v>0</v>
      </c>
      <c r="O363" s="11">
        <f t="shared" ref="O363:O426" si="135">IF(AND(I387&gt;0,I375&gt;0),(M363+N363)/2,IF(I387&gt;0,M363,IF(I375&gt;0,N363,L363)))</f>
        <v>0</v>
      </c>
      <c r="P363" s="11">
        <f t="shared" si="124"/>
        <v>0</v>
      </c>
      <c r="Q363" s="11">
        <f t="shared" si="125"/>
        <v>0</v>
      </c>
      <c r="R363" s="140">
        <f t="shared" ref="R363:R426" si="136">MIN(P363,Q363)+(361-$B363)/10^7</f>
        <v>3.8E-6</v>
      </c>
      <c r="S363" s="67">
        <f t="shared" si="126"/>
        <v>3.8E-6</v>
      </c>
      <c r="T363" s="67">
        <f t="shared" si="127"/>
        <v>3.8E-6</v>
      </c>
      <c r="U363" s="91">
        <f t="shared" si="118"/>
        <v>323</v>
      </c>
      <c r="V363" s="54">
        <f t="shared" si="128"/>
        <v>0</v>
      </c>
      <c r="W363" s="54">
        <f t="shared" si="129"/>
        <v>0</v>
      </c>
      <c r="X363" s="41">
        <f t="shared" ref="X363:X426" si="137">V363+W363+(361-$B363)/10^7</f>
        <v>3.8E-6</v>
      </c>
      <c r="Y363" s="40">
        <f>MAX($R$41:R351,R387:R758)</f>
        <v>3.6000000000000001E-5</v>
      </c>
      <c r="Z363" s="66">
        <f t="shared" si="132"/>
        <v>3.9799999999999998E-5</v>
      </c>
      <c r="AA363" s="35">
        <v>323</v>
      </c>
      <c r="AB363" s="41">
        <f t="shared" si="130"/>
        <v>0</v>
      </c>
      <c r="AC363" s="41">
        <f t="shared" si="131"/>
        <v>0</v>
      </c>
      <c r="AD363" s="41">
        <f t="shared" ref="AD363:AD426" si="138">AB363+AC363+(361-$B363)/10^7</f>
        <v>3.8E-6</v>
      </c>
      <c r="AE363" s="35">
        <v>323</v>
      </c>
      <c r="AF363" s="105" t="s">
        <v>51</v>
      </c>
      <c r="AG363" s="1"/>
      <c r="AH363" s="1"/>
      <c r="AI363" s="1"/>
      <c r="AJ363" s="1"/>
      <c r="AK363" s="1"/>
      <c r="AL363" s="1"/>
      <c r="AM363" s="1"/>
      <c r="AN363" s="1" t="s">
        <v>51</v>
      </c>
    </row>
    <row r="364" spans="1:40" hidden="1" x14ac:dyDescent="0.2">
      <c r="A364" s="306" t="s">
        <v>147</v>
      </c>
      <c r="B364" s="39">
        <f t="shared" si="119"/>
        <v>324</v>
      </c>
      <c r="C364" s="52">
        <f>Data_Inputs!E352</f>
        <v>31048</v>
      </c>
      <c r="D364" s="75" t="s">
        <v>9</v>
      </c>
      <c r="E364" s="52">
        <f>Data_Inputs!F352</f>
        <v>31078</v>
      </c>
      <c r="F364" s="54">
        <f>IF(Data_Inputs!G352="",0,Data_Inputs!G352)</f>
        <v>0</v>
      </c>
      <c r="G364" s="54">
        <f>IF(Data_Inputs!H352="",0,Data_Inputs!H352)</f>
        <v>0</v>
      </c>
      <c r="H364" s="54">
        <f t="shared" si="120"/>
        <v>0</v>
      </c>
      <c r="I364" s="67">
        <f t="shared" si="121"/>
        <v>0</v>
      </c>
      <c r="J364" s="65"/>
      <c r="K364" s="67">
        <f t="shared" si="122"/>
        <v>0</v>
      </c>
      <c r="L364" s="67">
        <f t="shared" si="123"/>
        <v>0</v>
      </c>
      <c r="M364" s="148">
        <f t="shared" si="133"/>
        <v>0</v>
      </c>
      <c r="N364" s="11">
        <f t="shared" si="134"/>
        <v>0</v>
      </c>
      <c r="O364" s="11">
        <f t="shared" si="135"/>
        <v>0</v>
      </c>
      <c r="P364" s="11">
        <f t="shared" si="124"/>
        <v>0</v>
      </c>
      <c r="Q364" s="11">
        <f t="shared" si="125"/>
        <v>0</v>
      </c>
      <c r="R364" s="140">
        <f t="shared" si="136"/>
        <v>3.7000000000000002E-6</v>
      </c>
      <c r="S364" s="67">
        <f t="shared" si="126"/>
        <v>3.7000000000000002E-6</v>
      </c>
      <c r="T364" s="67">
        <f t="shared" si="127"/>
        <v>3.7000000000000002E-6</v>
      </c>
      <c r="U364" s="91">
        <f t="shared" ref="U364:U427" si="139">B364</f>
        <v>324</v>
      </c>
      <c r="V364" s="54">
        <f t="shared" si="128"/>
        <v>0</v>
      </c>
      <c r="W364" s="54">
        <f t="shared" si="129"/>
        <v>0</v>
      </c>
      <c r="X364" s="41">
        <f t="shared" si="137"/>
        <v>3.7000000000000002E-6</v>
      </c>
      <c r="Y364" s="40">
        <f>MAX($R$41:R352,R388:R759)</f>
        <v>3.6000000000000001E-5</v>
      </c>
      <c r="Z364" s="66">
        <f t="shared" si="132"/>
        <v>3.9700000000000003E-5</v>
      </c>
      <c r="AA364" s="35">
        <v>324</v>
      </c>
      <c r="AB364" s="41">
        <f t="shared" si="130"/>
        <v>0</v>
      </c>
      <c r="AC364" s="41">
        <f t="shared" si="131"/>
        <v>0</v>
      </c>
      <c r="AD364" s="41">
        <f t="shared" si="138"/>
        <v>3.7000000000000002E-6</v>
      </c>
      <c r="AE364" s="35">
        <v>324</v>
      </c>
      <c r="AF364" s="105" t="s">
        <v>51</v>
      </c>
      <c r="AG364" s="1"/>
      <c r="AH364" s="1"/>
      <c r="AI364" s="1"/>
      <c r="AJ364" s="1"/>
      <c r="AK364" s="1"/>
      <c r="AL364" s="1"/>
      <c r="AM364" s="1"/>
      <c r="AN364" s="1" t="s">
        <v>51</v>
      </c>
    </row>
    <row r="365" spans="1:40" hidden="1" x14ac:dyDescent="0.2">
      <c r="A365" s="306" t="s">
        <v>147</v>
      </c>
      <c r="B365" s="39">
        <f t="shared" si="119"/>
        <v>325</v>
      </c>
      <c r="C365" s="52">
        <f>Data_Inputs!E353</f>
        <v>31017</v>
      </c>
      <c r="D365" s="75" t="s">
        <v>9</v>
      </c>
      <c r="E365" s="52">
        <f>Data_Inputs!F353</f>
        <v>31047</v>
      </c>
      <c r="F365" s="54">
        <f>IF(Data_Inputs!G353="",0,Data_Inputs!G353)</f>
        <v>0</v>
      </c>
      <c r="G365" s="54">
        <f>IF(Data_Inputs!H353="",0,Data_Inputs!H353)</f>
        <v>0</v>
      </c>
      <c r="H365" s="54">
        <f t="shared" si="120"/>
        <v>0</v>
      </c>
      <c r="I365" s="67">
        <f t="shared" si="121"/>
        <v>0</v>
      </c>
      <c r="J365" s="65"/>
      <c r="K365" s="67">
        <f t="shared" si="122"/>
        <v>0</v>
      </c>
      <c r="L365" s="67">
        <f t="shared" si="123"/>
        <v>0</v>
      </c>
      <c r="M365" s="148">
        <f t="shared" si="133"/>
        <v>0</v>
      </c>
      <c r="N365" s="11">
        <f t="shared" si="134"/>
        <v>0</v>
      </c>
      <c r="O365" s="11">
        <f t="shared" si="135"/>
        <v>0</v>
      </c>
      <c r="P365" s="11">
        <f t="shared" si="124"/>
        <v>0</v>
      </c>
      <c r="Q365" s="11">
        <f t="shared" si="125"/>
        <v>0</v>
      </c>
      <c r="R365" s="140">
        <f t="shared" si="136"/>
        <v>3.5999999999999998E-6</v>
      </c>
      <c r="S365" s="67">
        <f t="shared" si="126"/>
        <v>3.5999999999999998E-6</v>
      </c>
      <c r="T365" s="67">
        <f t="shared" si="127"/>
        <v>3.5999999999999998E-6</v>
      </c>
      <c r="U365" s="91">
        <f t="shared" si="139"/>
        <v>325</v>
      </c>
      <c r="V365" s="54">
        <f t="shared" si="128"/>
        <v>0</v>
      </c>
      <c r="W365" s="54">
        <f t="shared" si="129"/>
        <v>0</v>
      </c>
      <c r="X365" s="41">
        <f t="shared" si="137"/>
        <v>3.5999999999999998E-6</v>
      </c>
      <c r="Y365" s="40">
        <f>MAX($R$41:R353,R389:R760)</f>
        <v>3.6000000000000001E-5</v>
      </c>
      <c r="Z365" s="66">
        <f t="shared" si="132"/>
        <v>3.96E-5</v>
      </c>
      <c r="AA365" s="35">
        <v>325</v>
      </c>
      <c r="AB365" s="41">
        <f t="shared" si="130"/>
        <v>0</v>
      </c>
      <c r="AC365" s="41">
        <f t="shared" si="131"/>
        <v>0</v>
      </c>
      <c r="AD365" s="41">
        <f t="shared" si="138"/>
        <v>3.5999999999999998E-6</v>
      </c>
      <c r="AE365" s="35">
        <v>325</v>
      </c>
      <c r="AF365" s="105" t="s">
        <v>51</v>
      </c>
      <c r="AG365" s="1"/>
      <c r="AH365" s="1"/>
      <c r="AI365" s="1"/>
      <c r="AJ365" s="1"/>
      <c r="AK365" s="1"/>
      <c r="AL365" s="1"/>
      <c r="AM365" s="1"/>
      <c r="AN365" s="1" t="s">
        <v>51</v>
      </c>
    </row>
    <row r="366" spans="1:40" hidden="1" x14ac:dyDescent="0.2">
      <c r="A366" s="306" t="s">
        <v>147</v>
      </c>
      <c r="B366" s="39">
        <f t="shared" si="119"/>
        <v>326</v>
      </c>
      <c r="C366" s="52">
        <f>Data_Inputs!E354</f>
        <v>30987</v>
      </c>
      <c r="D366" s="75" t="s">
        <v>9</v>
      </c>
      <c r="E366" s="52">
        <f>Data_Inputs!F354</f>
        <v>31016</v>
      </c>
      <c r="F366" s="54">
        <f>IF(Data_Inputs!G354="",0,Data_Inputs!G354)</f>
        <v>0</v>
      </c>
      <c r="G366" s="54">
        <f>IF(Data_Inputs!H354="",0,Data_Inputs!H354)</f>
        <v>0</v>
      </c>
      <c r="H366" s="54">
        <f t="shared" si="120"/>
        <v>0</v>
      </c>
      <c r="I366" s="67">
        <f t="shared" si="121"/>
        <v>0</v>
      </c>
      <c r="J366" s="65"/>
      <c r="K366" s="67">
        <f t="shared" si="122"/>
        <v>0</v>
      </c>
      <c r="L366" s="67">
        <f t="shared" si="123"/>
        <v>0</v>
      </c>
      <c r="M366" s="148">
        <f t="shared" si="133"/>
        <v>0</v>
      </c>
      <c r="N366" s="11">
        <f t="shared" si="134"/>
        <v>0</v>
      </c>
      <c r="O366" s="11">
        <f t="shared" si="135"/>
        <v>0</v>
      </c>
      <c r="P366" s="11">
        <f t="shared" si="124"/>
        <v>0</v>
      </c>
      <c r="Q366" s="11">
        <f t="shared" si="125"/>
        <v>0</v>
      </c>
      <c r="R366" s="140">
        <f t="shared" si="136"/>
        <v>3.4999999999999999E-6</v>
      </c>
      <c r="S366" s="67">
        <f t="shared" si="126"/>
        <v>3.4999999999999999E-6</v>
      </c>
      <c r="T366" s="67">
        <f t="shared" si="127"/>
        <v>3.4999999999999999E-6</v>
      </c>
      <c r="U366" s="91">
        <f t="shared" si="139"/>
        <v>326</v>
      </c>
      <c r="V366" s="54">
        <f t="shared" si="128"/>
        <v>0</v>
      </c>
      <c r="W366" s="54">
        <f t="shared" si="129"/>
        <v>0</v>
      </c>
      <c r="X366" s="41">
        <f t="shared" si="137"/>
        <v>3.4999999999999999E-6</v>
      </c>
      <c r="Y366" s="40">
        <f>MAX($R$41:R354,R390:R761)</f>
        <v>3.6000000000000001E-5</v>
      </c>
      <c r="Z366" s="66">
        <f t="shared" si="132"/>
        <v>3.9499999999999998E-5</v>
      </c>
      <c r="AA366" s="35">
        <v>326</v>
      </c>
      <c r="AB366" s="41">
        <f t="shared" si="130"/>
        <v>0</v>
      </c>
      <c r="AC366" s="41">
        <f t="shared" si="131"/>
        <v>0</v>
      </c>
      <c r="AD366" s="41">
        <f t="shared" si="138"/>
        <v>3.4999999999999999E-6</v>
      </c>
      <c r="AE366" s="35">
        <v>326</v>
      </c>
      <c r="AF366" s="105" t="s">
        <v>51</v>
      </c>
      <c r="AG366" s="1"/>
      <c r="AH366" s="1"/>
      <c r="AI366" s="1"/>
      <c r="AJ366" s="1"/>
      <c r="AK366" s="1"/>
      <c r="AL366" s="1"/>
      <c r="AM366" s="1"/>
      <c r="AN366" s="1" t="s">
        <v>51</v>
      </c>
    </row>
    <row r="367" spans="1:40" hidden="1" x14ac:dyDescent="0.2">
      <c r="A367" s="306" t="s">
        <v>147</v>
      </c>
      <c r="B367" s="39">
        <f t="shared" si="119"/>
        <v>327</v>
      </c>
      <c r="C367" s="52">
        <f>Data_Inputs!E355</f>
        <v>30956</v>
      </c>
      <c r="D367" s="75" t="s">
        <v>9</v>
      </c>
      <c r="E367" s="52">
        <f>Data_Inputs!F355</f>
        <v>30986</v>
      </c>
      <c r="F367" s="54">
        <f>IF(Data_Inputs!G355="",0,Data_Inputs!G355)</f>
        <v>0</v>
      </c>
      <c r="G367" s="54">
        <f>IF(Data_Inputs!H355="",0,Data_Inputs!H355)</f>
        <v>0</v>
      </c>
      <c r="H367" s="54">
        <f t="shared" si="120"/>
        <v>0</v>
      </c>
      <c r="I367" s="67">
        <f t="shared" si="121"/>
        <v>0</v>
      </c>
      <c r="J367" s="65"/>
      <c r="K367" s="67">
        <f t="shared" si="122"/>
        <v>0</v>
      </c>
      <c r="L367" s="67">
        <f t="shared" si="123"/>
        <v>0</v>
      </c>
      <c r="M367" s="148">
        <f t="shared" si="133"/>
        <v>0</v>
      </c>
      <c r="N367" s="11">
        <f t="shared" si="134"/>
        <v>0</v>
      </c>
      <c r="O367" s="11">
        <f t="shared" si="135"/>
        <v>0</v>
      </c>
      <c r="P367" s="11">
        <f t="shared" si="124"/>
        <v>0</v>
      </c>
      <c r="Q367" s="11">
        <f t="shared" si="125"/>
        <v>0</v>
      </c>
      <c r="R367" s="140">
        <f t="shared" si="136"/>
        <v>3.4000000000000001E-6</v>
      </c>
      <c r="S367" s="67">
        <f t="shared" si="126"/>
        <v>3.4000000000000001E-6</v>
      </c>
      <c r="T367" s="67">
        <f t="shared" si="127"/>
        <v>3.4000000000000001E-6</v>
      </c>
      <c r="U367" s="91">
        <f t="shared" si="139"/>
        <v>327</v>
      </c>
      <c r="V367" s="54">
        <f t="shared" si="128"/>
        <v>0</v>
      </c>
      <c r="W367" s="54">
        <f t="shared" si="129"/>
        <v>0</v>
      </c>
      <c r="X367" s="41">
        <f t="shared" si="137"/>
        <v>3.4000000000000001E-6</v>
      </c>
      <c r="Y367" s="40">
        <f>MAX($R$41:R355,R391:R762)</f>
        <v>3.6000000000000001E-5</v>
      </c>
      <c r="Z367" s="66">
        <f t="shared" si="132"/>
        <v>3.9400000000000002E-5</v>
      </c>
      <c r="AA367" s="35">
        <v>327</v>
      </c>
      <c r="AB367" s="41">
        <f t="shared" si="130"/>
        <v>0</v>
      </c>
      <c r="AC367" s="41">
        <f t="shared" si="131"/>
        <v>0</v>
      </c>
      <c r="AD367" s="41">
        <f t="shared" si="138"/>
        <v>3.4000000000000001E-6</v>
      </c>
      <c r="AE367" s="35">
        <v>327</v>
      </c>
      <c r="AF367" s="105" t="s">
        <v>51</v>
      </c>
      <c r="AG367" s="1"/>
      <c r="AH367" s="1"/>
      <c r="AI367" s="1"/>
      <c r="AJ367" s="1"/>
      <c r="AK367" s="1"/>
      <c r="AL367" s="1"/>
      <c r="AM367" s="1"/>
      <c r="AN367" s="1" t="s">
        <v>51</v>
      </c>
    </row>
    <row r="368" spans="1:40" hidden="1" x14ac:dyDescent="0.2">
      <c r="A368" s="306" t="s">
        <v>147</v>
      </c>
      <c r="B368" s="39">
        <f t="shared" si="119"/>
        <v>328</v>
      </c>
      <c r="C368" s="52">
        <f>Data_Inputs!E356</f>
        <v>30926</v>
      </c>
      <c r="D368" s="75" t="s">
        <v>9</v>
      </c>
      <c r="E368" s="52">
        <f>Data_Inputs!F356</f>
        <v>30955</v>
      </c>
      <c r="F368" s="54">
        <f>IF(Data_Inputs!G356="",0,Data_Inputs!G356)</f>
        <v>0</v>
      </c>
      <c r="G368" s="54">
        <f>IF(Data_Inputs!H356="",0,Data_Inputs!H356)</f>
        <v>0</v>
      </c>
      <c r="H368" s="54">
        <f t="shared" si="120"/>
        <v>0</v>
      </c>
      <c r="I368" s="67">
        <f t="shared" si="121"/>
        <v>0</v>
      </c>
      <c r="J368" s="65"/>
      <c r="K368" s="67">
        <f t="shared" si="122"/>
        <v>0</v>
      </c>
      <c r="L368" s="67">
        <f t="shared" si="123"/>
        <v>0</v>
      </c>
      <c r="M368" s="148">
        <f t="shared" si="133"/>
        <v>0</v>
      </c>
      <c r="N368" s="11">
        <f t="shared" si="134"/>
        <v>0</v>
      </c>
      <c r="O368" s="11">
        <f t="shared" si="135"/>
        <v>0</v>
      </c>
      <c r="P368" s="11">
        <f t="shared" si="124"/>
        <v>0</v>
      </c>
      <c r="Q368" s="11">
        <f t="shared" si="125"/>
        <v>0</v>
      </c>
      <c r="R368" s="140">
        <f t="shared" si="136"/>
        <v>3.3000000000000002E-6</v>
      </c>
      <c r="S368" s="67">
        <f t="shared" si="126"/>
        <v>3.3000000000000002E-6</v>
      </c>
      <c r="T368" s="67">
        <f t="shared" si="127"/>
        <v>3.3000000000000002E-6</v>
      </c>
      <c r="U368" s="91">
        <f t="shared" si="139"/>
        <v>328</v>
      </c>
      <c r="V368" s="54">
        <f t="shared" si="128"/>
        <v>0</v>
      </c>
      <c r="W368" s="54">
        <f t="shared" si="129"/>
        <v>0</v>
      </c>
      <c r="X368" s="41">
        <f t="shared" si="137"/>
        <v>3.3000000000000002E-6</v>
      </c>
      <c r="Y368" s="40">
        <f>MAX($R$41:R356,R392:R763)</f>
        <v>3.6000000000000001E-5</v>
      </c>
      <c r="Z368" s="66">
        <f t="shared" si="132"/>
        <v>3.93E-5</v>
      </c>
      <c r="AA368" s="35">
        <v>328</v>
      </c>
      <c r="AB368" s="41">
        <f t="shared" si="130"/>
        <v>0</v>
      </c>
      <c r="AC368" s="41">
        <f t="shared" si="131"/>
        <v>0</v>
      </c>
      <c r="AD368" s="41">
        <f t="shared" si="138"/>
        <v>3.3000000000000002E-6</v>
      </c>
      <c r="AE368" s="35">
        <v>328</v>
      </c>
      <c r="AF368" s="105" t="s">
        <v>51</v>
      </c>
      <c r="AG368" s="1"/>
      <c r="AH368" s="1"/>
      <c r="AI368" s="1"/>
      <c r="AJ368" s="1"/>
      <c r="AK368" s="1"/>
      <c r="AL368" s="1"/>
      <c r="AM368" s="1"/>
      <c r="AN368" s="1" t="s">
        <v>51</v>
      </c>
    </row>
    <row r="369" spans="1:40" hidden="1" x14ac:dyDescent="0.2">
      <c r="A369" s="306" t="s">
        <v>147</v>
      </c>
      <c r="B369" s="39">
        <f t="shared" si="119"/>
        <v>329</v>
      </c>
      <c r="C369" s="52">
        <f>Data_Inputs!E357</f>
        <v>30895</v>
      </c>
      <c r="D369" s="75" t="s">
        <v>9</v>
      </c>
      <c r="E369" s="52">
        <f>Data_Inputs!F357</f>
        <v>30925</v>
      </c>
      <c r="F369" s="54">
        <f>IF(Data_Inputs!G357="",0,Data_Inputs!G357)</f>
        <v>0</v>
      </c>
      <c r="G369" s="54">
        <f>IF(Data_Inputs!H357="",0,Data_Inputs!H357)</f>
        <v>0</v>
      </c>
      <c r="H369" s="54">
        <f t="shared" si="120"/>
        <v>0</v>
      </c>
      <c r="I369" s="67">
        <f t="shared" si="121"/>
        <v>0</v>
      </c>
      <c r="J369" s="65"/>
      <c r="K369" s="67">
        <f t="shared" si="122"/>
        <v>0</v>
      </c>
      <c r="L369" s="67">
        <f t="shared" si="123"/>
        <v>0</v>
      </c>
      <c r="M369" s="148">
        <f t="shared" si="133"/>
        <v>0</v>
      </c>
      <c r="N369" s="11">
        <f t="shared" si="134"/>
        <v>0</v>
      </c>
      <c r="O369" s="11">
        <f t="shared" si="135"/>
        <v>0</v>
      </c>
      <c r="P369" s="11">
        <f t="shared" si="124"/>
        <v>0</v>
      </c>
      <c r="Q369" s="11">
        <f t="shared" si="125"/>
        <v>0</v>
      </c>
      <c r="R369" s="140">
        <f t="shared" si="136"/>
        <v>3.1999999999999999E-6</v>
      </c>
      <c r="S369" s="67">
        <f t="shared" si="126"/>
        <v>3.1999999999999999E-6</v>
      </c>
      <c r="T369" s="67">
        <f t="shared" si="127"/>
        <v>3.1999999999999999E-6</v>
      </c>
      <c r="U369" s="91">
        <f t="shared" si="139"/>
        <v>329</v>
      </c>
      <c r="V369" s="54">
        <f t="shared" si="128"/>
        <v>0</v>
      </c>
      <c r="W369" s="54">
        <f t="shared" si="129"/>
        <v>0</v>
      </c>
      <c r="X369" s="41">
        <f t="shared" si="137"/>
        <v>3.1999999999999999E-6</v>
      </c>
      <c r="Y369" s="40">
        <f>MAX($R$41:R357,R393:R764)</f>
        <v>3.6000000000000001E-5</v>
      </c>
      <c r="Z369" s="66">
        <f t="shared" si="132"/>
        <v>3.9200000000000004E-5</v>
      </c>
      <c r="AA369" s="35">
        <v>329</v>
      </c>
      <c r="AB369" s="41">
        <f t="shared" si="130"/>
        <v>0</v>
      </c>
      <c r="AC369" s="41">
        <f t="shared" si="131"/>
        <v>0</v>
      </c>
      <c r="AD369" s="41">
        <f t="shared" si="138"/>
        <v>3.1999999999999999E-6</v>
      </c>
      <c r="AE369" s="35">
        <v>329</v>
      </c>
      <c r="AF369" s="105" t="s">
        <v>51</v>
      </c>
      <c r="AG369" s="1"/>
      <c r="AH369" s="1"/>
      <c r="AI369" s="1"/>
      <c r="AJ369" s="1"/>
      <c r="AK369" s="1"/>
      <c r="AL369" s="1"/>
      <c r="AM369" s="1"/>
      <c r="AN369" s="1" t="s">
        <v>51</v>
      </c>
    </row>
    <row r="370" spans="1:40" hidden="1" x14ac:dyDescent="0.2">
      <c r="A370" s="306" t="s">
        <v>147</v>
      </c>
      <c r="B370" s="39">
        <f t="shared" si="119"/>
        <v>330</v>
      </c>
      <c r="C370" s="52">
        <f>Data_Inputs!E358</f>
        <v>30864</v>
      </c>
      <c r="D370" s="75" t="s">
        <v>9</v>
      </c>
      <c r="E370" s="52">
        <f>Data_Inputs!F358</f>
        <v>30894</v>
      </c>
      <c r="F370" s="54">
        <f>IF(Data_Inputs!G358="",0,Data_Inputs!G358)</f>
        <v>0</v>
      </c>
      <c r="G370" s="54">
        <f>IF(Data_Inputs!H358="",0,Data_Inputs!H358)</f>
        <v>0</v>
      </c>
      <c r="H370" s="54">
        <f t="shared" si="120"/>
        <v>0</v>
      </c>
      <c r="I370" s="67">
        <f t="shared" si="121"/>
        <v>0</v>
      </c>
      <c r="J370" s="65"/>
      <c r="K370" s="67">
        <f t="shared" si="122"/>
        <v>0</v>
      </c>
      <c r="L370" s="67">
        <f t="shared" si="123"/>
        <v>0</v>
      </c>
      <c r="M370" s="148">
        <f t="shared" si="133"/>
        <v>0</v>
      </c>
      <c r="N370" s="11">
        <f t="shared" si="134"/>
        <v>0</v>
      </c>
      <c r="O370" s="11">
        <f t="shared" si="135"/>
        <v>0</v>
      </c>
      <c r="P370" s="11">
        <f t="shared" si="124"/>
        <v>0</v>
      </c>
      <c r="Q370" s="11">
        <f t="shared" si="125"/>
        <v>0</v>
      </c>
      <c r="R370" s="140">
        <f t="shared" si="136"/>
        <v>3.1E-6</v>
      </c>
      <c r="S370" s="67">
        <f t="shared" si="126"/>
        <v>3.1E-6</v>
      </c>
      <c r="T370" s="67">
        <f t="shared" si="127"/>
        <v>3.1E-6</v>
      </c>
      <c r="U370" s="91">
        <f t="shared" si="139"/>
        <v>330</v>
      </c>
      <c r="V370" s="54">
        <f t="shared" si="128"/>
        <v>0</v>
      </c>
      <c r="W370" s="54">
        <f t="shared" si="129"/>
        <v>0</v>
      </c>
      <c r="X370" s="41">
        <f t="shared" si="137"/>
        <v>3.1E-6</v>
      </c>
      <c r="Y370" s="40">
        <f>MAX($R$41:R358,R394:R765)</f>
        <v>3.6000000000000001E-5</v>
      </c>
      <c r="Z370" s="66">
        <f t="shared" si="132"/>
        <v>3.9100000000000002E-5</v>
      </c>
      <c r="AA370" s="35">
        <v>330</v>
      </c>
      <c r="AB370" s="41">
        <f t="shared" si="130"/>
        <v>0</v>
      </c>
      <c r="AC370" s="41">
        <f t="shared" si="131"/>
        <v>0</v>
      </c>
      <c r="AD370" s="41">
        <f t="shared" si="138"/>
        <v>3.1E-6</v>
      </c>
      <c r="AE370" s="35">
        <v>330</v>
      </c>
      <c r="AF370" s="105" t="s">
        <v>51</v>
      </c>
      <c r="AG370" s="1"/>
      <c r="AH370" s="1"/>
      <c r="AI370" s="1"/>
      <c r="AJ370" s="1"/>
      <c r="AK370" s="1"/>
      <c r="AL370" s="1"/>
      <c r="AM370" s="1"/>
      <c r="AN370" s="1" t="s">
        <v>51</v>
      </c>
    </row>
    <row r="371" spans="1:40" hidden="1" x14ac:dyDescent="0.2">
      <c r="A371" s="306" t="s">
        <v>147</v>
      </c>
      <c r="B371" s="39">
        <f t="shared" si="119"/>
        <v>331</v>
      </c>
      <c r="C371" s="52">
        <f>Data_Inputs!E359</f>
        <v>30834</v>
      </c>
      <c r="D371" s="75" t="s">
        <v>9</v>
      </c>
      <c r="E371" s="52">
        <f>Data_Inputs!F359</f>
        <v>30863</v>
      </c>
      <c r="F371" s="54">
        <f>IF(Data_Inputs!G359="",0,Data_Inputs!G359)</f>
        <v>0</v>
      </c>
      <c r="G371" s="54">
        <f>IF(Data_Inputs!H359="",0,Data_Inputs!H359)</f>
        <v>0</v>
      </c>
      <c r="H371" s="54">
        <f t="shared" si="120"/>
        <v>0</v>
      </c>
      <c r="I371" s="67">
        <f t="shared" si="121"/>
        <v>0</v>
      </c>
      <c r="J371" s="65"/>
      <c r="K371" s="67">
        <f t="shared" si="122"/>
        <v>0</v>
      </c>
      <c r="L371" s="67">
        <f t="shared" si="123"/>
        <v>0</v>
      </c>
      <c r="M371" s="148">
        <f t="shared" si="133"/>
        <v>0</v>
      </c>
      <c r="N371" s="11">
        <f t="shared" si="134"/>
        <v>0</v>
      </c>
      <c r="O371" s="11">
        <f t="shared" si="135"/>
        <v>0</v>
      </c>
      <c r="P371" s="11">
        <f t="shared" si="124"/>
        <v>0</v>
      </c>
      <c r="Q371" s="11">
        <f t="shared" si="125"/>
        <v>0</v>
      </c>
      <c r="R371" s="140">
        <f t="shared" si="136"/>
        <v>3.0000000000000001E-6</v>
      </c>
      <c r="S371" s="67">
        <f t="shared" si="126"/>
        <v>3.0000000000000001E-6</v>
      </c>
      <c r="T371" s="67">
        <f t="shared" si="127"/>
        <v>3.0000000000000001E-6</v>
      </c>
      <c r="U371" s="91">
        <f t="shared" si="139"/>
        <v>331</v>
      </c>
      <c r="V371" s="54">
        <f t="shared" si="128"/>
        <v>0</v>
      </c>
      <c r="W371" s="54">
        <f t="shared" si="129"/>
        <v>0</v>
      </c>
      <c r="X371" s="41">
        <f t="shared" si="137"/>
        <v>3.0000000000000001E-6</v>
      </c>
      <c r="Y371" s="40">
        <f>MAX($R$41:R359,R395:R766)</f>
        <v>3.6000000000000001E-5</v>
      </c>
      <c r="Z371" s="66">
        <f t="shared" si="132"/>
        <v>3.8999999999999999E-5</v>
      </c>
      <c r="AA371" s="35">
        <v>331</v>
      </c>
      <c r="AB371" s="41">
        <f t="shared" si="130"/>
        <v>0</v>
      </c>
      <c r="AC371" s="41">
        <f t="shared" si="131"/>
        <v>0</v>
      </c>
      <c r="AD371" s="41">
        <f t="shared" si="138"/>
        <v>3.0000000000000001E-6</v>
      </c>
      <c r="AE371" s="35">
        <v>331</v>
      </c>
      <c r="AF371" s="105" t="s">
        <v>51</v>
      </c>
      <c r="AG371" s="1"/>
      <c r="AH371" s="1"/>
      <c r="AI371" s="1"/>
      <c r="AJ371" s="1"/>
      <c r="AK371" s="1"/>
      <c r="AL371" s="1"/>
      <c r="AM371" s="1"/>
      <c r="AN371" s="1" t="s">
        <v>51</v>
      </c>
    </row>
    <row r="372" spans="1:40" hidden="1" x14ac:dyDescent="0.2">
      <c r="A372" s="306" t="s">
        <v>147</v>
      </c>
      <c r="B372" s="39">
        <f t="shared" si="119"/>
        <v>332</v>
      </c>
      <c r="C372" s="52">
        <f>Data_Inputs!E360</f>
        <v>30803</v>
      </c>
      <c r="D372" s="75" t="s">
        <v>9</v>
      </c>
      <c r="E372" s="52">
        <f>Data_Inputs!F360</f>
        <v>30833</v>
      </c>
      <c r="F372" s="54">
        <f>IF(Data_Inputs!G360="",0,Data_Inputs!G360)</f>
        <v>0</v>
      </c>
      <c r="G372" s="54">
        <f>IF(Data_Inputs!H360="",0,Data_Inputs!H360)</f>
        <v>0</v>
      </c>
      <c r="H372" s="54">
        <f t="shared" si="120"/>
        <v>0</v>
      </c>
      <c r="I372" s="67">
        <f t="shared" si="121"/>
        <v>0</v>
      </c>
      <c r="J372" s="65"/>
      <c r="K372" s="67">
        <f t="shared" si="122"/>
        <v>0</v>
      </c>
      <c r="L372" s="67">
        <f t="shared" si="123"/>
        <v>0</v>
      </c>
      <c r="M372" s="148">
        <f t="shared" si="133"/>
        <v>0</v>
      </c>
      <c r="N372" s="11">
        <f t="shared" si="134"/>
        <v>0</v>
      </c>
      <c r="O372" s="11">
        <f t="shared" si="135"/>
        <v>0</v>
      </c>
      <c r="P372" s="11">
        <f t="shared" si="124"/>
        <v>0</v>
      </c>
      <c r="Q372" s="11">
        <f t="shared" si="125"/>
        <v>0</v>
      </c>
      <c r="R372" s="140">
        <f t="shared" si="136"/>
        <v>2.9000000000000002E-6</v>
      </c>
      <c r="S372" s="67">
        <f t="shared" si="126"/>
        <v>2.9000000000000002E-6</v>
      </c>
      <c r="T372" s="67">
        <f t="shared" si="127"/>
        <v>2.9000000000000002E-6</v>
      </c>
      <c r="U372" s="91">
        <f t="shared" si="139"/>
        <v>332</v>
      </c>
      <c r="V372" s="54">
        <f t="shared" si="128"/>
        <v>0</v>
      </c>
      <c r="W372" s="54">
        <f t="shared" si="129"/>
        <v>0</v>
      </c>
      <c r="X372" s="41">
        <f t="shared" si="137"/>
        <v>2.9000000000000002E-6</v>
      </c>
      <c r="Y372" s="40">
        <f>MAX($R$41:R360,R396:R767)</f>
        <v>3.6000000000000001E-5</v>
      </c>
      <c r="Z372" s="66">
        <f t="shared" si="132"/>
        <v>3.8900000000000004E-5</v>
      </c>
      <c r="AA372" s="35">
        <v>332</v>
      </c>
      <c r="AB372" s="41">
        <f t="shared" si="130"/>
        <v>0</v>
      </c>
      <c r="AC372" s="41">
        <f t="shared" si="131"/>
        <v>0</v>
      </c>
      <c r="AD372" s="41">
        <f t="shared" si="138"/>
        <v>2.9000000000000002E-6</v>
      </c>
      <c r="AE372" s="35">
        <v>332</v>
      </c>
      <c r="AF372" s="105" t="s">
        <v>51</v>
      </c>
      <c r="AG372" s="1"/>
      <c r="AH372" s="1"/>
      <c r="AI372" s="1"/>
      <c r="AJ372" s="1"/>
      <c r="AK372" s="1"/>
      <c r="AL372" s="1"/>
      <c r="AM372" s="1"/>
      <c r="AN372" s="1" t="s">
        <v>51</v>
      </c>
    </row>
    <row r="373" spans="1:40" hidden="1" x14ac:dyDescent="0.2">
      <c r="A373" s="306" t="s">
        <v>147</v>
      </c>
      <c r="B373" s="39">
        <f t="shared" si="119"/>
        <v>333</v>
      </c>
      <c r="C373" s="52">
        <f>Data_Inputs!E361</f>
        <v>30773</v>
      </c>
      <c r="D373" s="75" t="s">
        <v>9</v>
      </c>
      <c r="E373" s="52">
        <f>Data_Inputs!F361</f>
        <v>30802</v>
      </c>
      <c r="F373" s="54">
        <f>IF(Data_Inputs!G361="",0,Data_Inputs!G361)</f>
        <v>0</v>
      </c>
      <c r="G373" s="54">
        <f>IF(Data_Inputs!H361="",0,Data_Inputs!H361)</f>
        <v>0</v>
      </c>
      <c r="H373" s="54">
        <f t="shared" si="120"/>
        <v>0</v>
      </c>
      <c r="I373" s="67">
        <f t="shared" si="121"/>
        <v>0</v>
      </c>
      <c r="J373" s="65"/>
      <c r="K373" s="67">
        <f t="shared" si="122"/>
        <v>0</v>
      </c>
      <c r="L373" s="67">
        <f t="shared" si="123"/>
        <v>0</v>
      </c>
      <c r="M373" s="148">
        <f t="shared" si="133"/>
        <v>0</v>
      </c>
      <c r="N373" s="11">
        <f t="shared" si="134"/>
        <v>0</v>
      </c>
      <c r="O373" s="11">
        <f t="shared" si="135"/>
        <v>0</v>
      </c>
      <c r="P373" s="11">
        <f t="shared" si="124"/>
        <v>0</v>
      </c>
      <c r="Q373" s="11">
        <f t="shared" si="125"/>
        <v>0</v>
      </c>
      <c r="R373" s="140">
        <f t="shared" si="136"/>
        <v>2.7999999999999999E-6</v>
      </c>
      <c r="S373" s="67">
        <f t="shared" si="126"/>
        <v>2.7999999999999999E-6</v>
      </c>
      <c r="T373" s="67">
        <f t="shared" si="127"/>
        <v>2.7999999999999999E-6</v>
      </c>
      <c r="U373" s="91">
        <f t="shared" si="139"/>
        <v>333</v>
      </c>
      <c r="V373" s="54">
        <f t="shared" si="128"/>
        <v>0</v>
      </c>
      <c r="W373" s="54">
        <f t="shared" si="129"/>
        <v>0</v>
      </c>
      <c r="X373" s="41">
        <f t="shared" si="137"/>
        <v>2.7999999999999999E-6</v>
      </c>
      <c r="Y373" s="40">
        <f>MAX($R$41:R361,R397:R768)</f>
        <v>3.6000000000000001E-5</v>
      </c>
      <c r="Z373" s="66">
        <f t="shared" si="132"/>
        <v>3.8800000000000001E-5</v>
      </c>
      <c r="AA373" s="35">
        <v>333</v>
      </c>
      <c r="AB373" s="41">
        <f t="shared" si="130"/>
        <v>0</v>
      </c>
      <c r="AC373" s="41">
        <f t="shared" si="131"/>
        <v>0</v>
      </c>
      <c r="AD373" s="41">
        <f t="shared" si="138"/>
        <v>2.7999999999999999E-6</v>
      </c>
      <c r="AE373" s="35">
        <v>333</v>
      </c>
      <c r="AF373" s="105" t="s">
        <v>51</v>
      </c>
      <c r="AG373" s="1"/>
      <c r="AH373" s="1"/>
      <c r="AI373" s="1"/>
      <c r="AJ373" s="1"/>
      <c r="AK373" s="1"/>
      <c r="AL373" s="1"/>
      <c r="AM373" s="1"/>
      <c r="AN373" s="1" t="s">
        <v>51</v>
      </c>
    </row>
    <row r="374" spans="1:40" hidden="1" x14ac:dyDescent="0.2">
      <c r="A374" s="306" t="s">
        <v>147</v>
      </c>
      <c r="B374" s="39">
        <f t="shared" si="119"/>
        <v>334</v>
      </c>
      <c r="C374" s="52">
        <f>Data_Inputs!E362</f>
        <v>30742</v>
      </c>
      <c r="D374" s="75" t="s">
        <v>9</v>
      </c>
      <c r="E374" s="52">
        <f>Data_Inputs!F362</f>
        <v>30772</v>
      </c>
      <c r="F374" s="54">
        <f>IF(Data_Inputs!G362="",0,Data_Inputs!G362)</f>
        <v>0</v>
      </c>
      <c r="G374" s="54">
        <f>IF(Data_Inputs!H362="",0,Data_Inputs!H362)</f>
        <v>0</v>
      </c>
      <c r="H374" s="54">
        <f t="shared" si="120"/>
        <v>0</v>
      </c>
      <c r="I374" s="67">
        <f t="shared" si="121"/>
        <v>0</v>
      </c>
      <c r="J374" s="65"/>
      <c r="K374" s="67">
        <f t="shared" si="122"/>
        <v>0</v>
      </c>
      <c r="L374" s="67">
        <f t="shared" si="123"/>
        <v>0</v>
      </c>
      <c r="M374" s="148">
        <f t="shared" si="133"/>
        <v>0</v>
      </c>
      <c r="N374" s="11">
        <f t="shared" si="134"/>
        <v>0</v>
      </c>
      <c r="O374" s="11">
        <f t="shared" si="135"/>
        <v>0</v>
      </c>
      <c r="P374" s="11">
        <f t="shared" si="124"/>
        <v>0</v>
      </c>
      <c r="Q374" s="11">
        <f t="shared" si="125"/>
        <v>0</v>
      </c>
      <c r="R374" s="140">
        <f t="shared" si="136"/>
        <v>2.7E-6</v>
      </c>
      <c r="S374" s="67">
        <f t="shared" si="126"/>
        <v>2.7E-6</v>
      </c>
      <c r="T374" s="67">
        <f t="shared" si="127"/>
        <v>2.7E-6</v>
      </c>
      <c r="U374" s="91">
        <f t="shared" si="139"/>
        <v>334</v>
      </c>
      <c r="V374" s="54">
        <f t="shared" si="128"/>
        <v>0</v>
      </c>
      <c r="W374" s="54">
        <f t="shared" si="129"/>
        <v>0</v>
      </c>
      <c r="X374" s="41">
        <f t="shared" si="137"/>
        <v>2.7E-6</v>
      </c>
      <c r="Y374" s="40">
        <f>MAX($R$41:R362,R398:R769)</f>
        <v>3.6000000000000001E-5</v>
      </c>
      <c r="Z374" s="66">
        <f t="shared" si="132"/>
        <v>3.8699999999999999E-5</v>
      </c>
      <c r="AA374" s="35">
        <v>334</v>
      </c>
      <c r="AB374" s="41">
        <f t="shared" si="130"/>
        <v>0</v>
      </c>
      <c r="AC374" s="41">
        <f t="shared" si="131"/>
        <v>0</v>
      </c>
      <c r="AD374" s="41">
        <f t="shared" si="138"/>
        <v>2.7E-6</v>
      </c>
      <c r="AE374" s="35">
        <v>334</v>
      </c>
      <c r="AF374" s="105" t="s">
        <v>51</v>
      </c>
      <c r="AG374" s="1"/>
      <c r="AH374" s="1"/>
      <c r="AI374" s="1"/>
      <c r="AJ374" s="1"/>
      <c r="AK374" s="1"/>
      <c r="AL374" s="1"/>
      <c r="AM374" s="1"/>
      <c r="AN374" s="1" t="s">
        <v>51</v>
      </c>
    </row>
    <row r="375" spans="1:40" hidden="1" x14ac:dyDescent="0.2">
      <c r="A375" s="306" t="s">
        <v>147</v>
      </c>
      <c r="B375" s="39">
        <f t="shared" si="119"/>
        <v>335</v>
      </c>
      <c r="C375" s="52">
        <f>Data_Inputs!E363</f>
        <v>30713</v>
      </c>
      <c r="D375" s="75" t="s">
        <v>9</v>
      </c>
      <c r="E375" s="52">
        <f>Data_Inputs!F363</f>
        <v>30741</v>
      </c>
      <c r="F375" s="54">
        <f>IF(Data_Inputs!G363="",0,Data_Inputs!G363)</f>
        <v>0</v>
      </c>
      <c r="G375" s="54">
        <f>IF(Data_Inputs!H363="",0,Data_Inputs!H363)</f>
        <v>0</v>
      </c>
      <c r="H375" s="54">
        <f t="shared" si="120"/>
        <v>0</v>
      </c>
      <c r="I375" s="67">
        <f t="shared" si="121"/>
        <v>0</v>
      </c>
      <c r="J375" s="65"/>
      <c r="K375" s="67">
        <f t="shared" si="122"/>
        <v>0</v>
      </c>
      <c r="L375" s="67">
        <f t="shared" si="123"/>
        <v>0</v>
      </c>
      <c r="M375" s="148">
        <f t="shared" si="133"/>
        <v>0</v>
      </c>
      <c r="N375" s="11">
        <f t="shared" si="134"/>
        <v>0</v>
      </c>
      <c r="O375" s="11">
        <f t="shared" si="135"/>
        <v>0</v>
      </c>
      <c r="P375" s="11">
        <f t="shared" si="124"/>
        <v>0</v>
      </c>
      <c r="Q375" s="11">
        <f t="shared" si="125"/>
        <v>0</v>
      </c>
      <c r="R375" s="140">
        <f t="shared" si="136"/>
        <v>2.6000000000000001E-6</v>
      </c>
      <c r="S375" s="67">
        <f t="shared" si="126"/>
        <v>2.6000000000000001E-6</v>
      </c>
      <c r="T375" s="67">
        <f t="shared" si="127"/>
        <v>2.6000000000000001E-6</v>
      </c>
      <c r="U375" s="91">
        <f t="shared" si="139"/>
        <v>335</v>
      </c>
      <c r="V375" s="54">
        <f t="shared" si="128"/>
        <v>0</v>
      </c>
      <c r="W375" s="54">
        <f t="shared" si="129"/>
        <v>0</v>
      </c>
      <c r="X375" s="41">
        <f t="shared" si="137"/>
        <v>2.6000000000000001E-6</v>
      </c>
      <c r="Y375" s="40">
        <f>MAX($R$41:R363,R399:R770)</f>
        <v>3.6000000000000001E-5</v>
      </c>
      <c r="Z375" s="66">
        <f t="shared" si="132"/>
        <v>3.8600000000000003E-5</v>
      </c>
      <c r="AA375" s="35">
        <v>335</v>
      </c>
      <c r="AB375" s="41">
        <f t="shared" si="130"/>
        <v>0</v>
      </c>
      <c r="AC375" s="41">
        <f t="shared" si="131"/>
        <v>0</v>
      </c>
      <c r="AD375" s="41">
        <f t="shared" si="138"/>
        <v>2.6000000000000001E-6</v>
      </c>
      <c r="AE375" s="35">
        <v>335</v>
      </c>
      <c r="AF375" s="105" t="s">
        <v>51</v>
      </c>
      <c r="AG375" s="1"/>
      <c r="AH375" s="1"/>
      <c r="AI375" s="1"/>
      <c r="AJ375" s="1"/>
      <c r="AK375" s="1"/>
      <c r="AL375" s="1"/>
      <c r="AM375" s="1"/>
      <c r="AN375" s="1" t="s">
        <v>51</v>
      </c>
    </row>
    <row r="376" spans="1:40" hidden="1" x14ac:dyDescent="0.2">
      <c r="A376" s="306" t="s">
        <v>147</v>
      </c>
      <c r="B376" s="39">
        <f t="shared" si="119"/>
        <v>336</v>
      </c>
      <c r="C376" s="52">
        <f>Data_Inputs!E364</f>
        <v>30682</v>
      </c>
      <c r="D376" s="75" t="s">
        <v>9</v>
      </c>
      <c r="E376" s="52">
        <f>Data_Inputs!F364</f>
        <v>30712</v>
      </c>
      <c r="F376" s="54">
        <f>IF(Data_Inputs!G364="",0,Data_Inputs!G364)</f>
        <v>0</v>
      </c>
      <c r="G376" s="54">
        <f>IF(Data_Inputs!H364="",0,Data_Inputs!H364)</f>
        <v>0</v>
      </c>
      <c r="H376" s="54">
        <f t="shared" si="120"/>
        <v>0</v>
      </c>
      <c r="I376" s="67">
        <f t="shared" si="121"/>
        <v>0</v>
      </c>
      <c r="J376" s="65"/>
      <c r="K376" s="67">
        <f t="shared" si="122"/>
        <v>0</v>
      </c>
      <c r="L376" s="67">
        <f t="shared" si="123"/>
        <v>0</v>
      </c>
      <c r="M376" s="148">
        <f t="shared" si="133"/>
        <v>0</v>
      </c>
      <c r="N376" s="11">
        <f t="shared" si="134"/>
        <v>0</v>
      </c>
      <c r="O376" s="11">
        <f t="shared" si="135"/>
        <v>0</v>
      </c>
      <c r="P376" s="11">
        <f t="shared" si="124"/>
        <v>0</v>
      </c>
      <c r="Q376" s="11">
        <f t="shared" si="125"/>
        <v>0</v>
      </c>
      <c r="R376" s="140">
        <f t="shared" si="136"/>
        <v>2.5000000000000002E-6</v>
      </c>
      <c r="S376" s="67">
        <f t="shared" si="126"/>
        <v>2.5000000000000002E-6</v>
      </c>
      <c r="T376" s="67">
        <f t="shared" si="127"/>
        <v>2.5000000000000002E-6</v>
      </c>
      <c r="U376" s="91">
        <f t="shared" si="139"/>
        <v>336</v>
      </c>
      <c r="V376" s="54">
        <f t="shared" si="128"/>
        <v>0</v>
      </c>
      <c r="W376" s="54">
        <f t="shared" si="129"/>
        <v>0</v>
      </c>
      <c r="X376" s="41">
        <f t="shared" si="137"/>
        <v>2.5000000000000002E-6</v>
      </c>
      <c r="Y376" s="40">
        <f>MAX($R$41:R364,R400:R771)</f>
        <v>3.6000000000000001E-5</v>
      </c>
      <c r="Z376" s="66">
        <f t="shared" si="132"/>
        <v>3.8500000000000001E-5</v>
      </c>
      <c r="AA376" s="35">
        <v>336</v>
      </c>
      <c r="AB376" s="41">
        <f t="shared" si="130"/>
        <v>0</v>
      </c>
      <c r="AC376" s="41">
        <f t="shared" si="131"/>
        <v>0</v>
      </c>
      <c r="AD376" s="41">
        <f t="shared" si="138"/>
        <v>2.5000000000000002E-6</v>
      </c>
      <c r="AE376" s="35">
        <v>336</v>
      </c>
      <c r="AF376" s="105" t="s">
        <v>51</v>
      </c>
      <c r="AG376" s="1"/>
      <c r="AH376" s="1"/>
      <c r="AI376" s="1"/>
      <c r="AJ376" s="1"/>
      <c r="AK376" s="1"/>
      <c r="AL376" s="1"/>
      <c r="AM376" s="1"/>
      <c r="AN376" s="1" t="s">
        <v>51</v>
      </c>
    </row>
    <row r="377" spans="1:40" hidden="1" x14ac:dyDescent="0.2">
      <c r="A377" s="306" t="s">
        <v>147</v>
      </c>
      <c r="B377" s="39">
        <f t="shared" si="119"/>
        <v>337</v>
      </c>
      <c r="C377" s="52">
        <f>Data_Inputs!E365</f>
        <v>30651</v>
      </c>
      <c r="D377" s="75" t="s">
        <v>9</v>
      </c>
      <c r="E377" s="52">
        <f>Data_Inputs!F365</f>
        <v>30681</v>
      </c>
      <c r="F377" s="54">
        <f>IF(Data_Inputs!G365="",0,Data_Inputs!G365)</f>
        <v>0</v>
      </c>
      <c r="G377" s="54">
        <f>IF(Data_Inputs!H365="",0,Data_Inputs!H365)</f>
        <v>0</v>
      </c>
      <c r="H377" s="54">
        <f t="shared" si="120"/>
        <v>0</v>
      </c>
      <c r="I377" s="67">
        <f t="shared" si="121"/>
        <v>0</v>
      </c>
      <c r="J377" s="65"/>
      <c r="K377" s="67">
        <f t="shared" si="122"/>
        <v>0</v>
      </c>
      <c r="L377" s="67">
        <f t="shared" si="123"/>
        <v>0</v>
      </c>
      <c r="M377" s="148">
        <f t="shared" si="133"/>
        <v>0</v>
      </c>
      <c r="N377" s="11">
        <f t="shared" si="134"/>
        <v>0</v>
      </c>
      <c r="O377" s="11">
        <f t="shared" si="135"/>
        <v>0</v>
      </c>
      <c r="P377" s="11">
        <f t="shared" si="124"/>
        <v>0</v>
      </c>
      <c r="Q377" s="11">
        <f t="shared" si="125"/>
        <v>0</v>
      </c>
      <c r="R377" s="140">
        <f t="shared" si="136"/>
        <v>2.3999999999999999E-6</v>
      </c>
      <c r="S377" s="67">
        <f t="shared" si="126"/>
        <v>2.3999999999999999E-6</v>
      </c>
      <c r="T377" s="67">
        <f t="shared" si="127"/>
        <v>2.3999999999999999E-6</v>
      </c>
      <c r="U377" s="91">
        <f t="shared" si="139"/>
        <v>337</v>
      </c>
      <c r="V377" s="54">
        <f t="shared" si="128"/>
        <v>0</v>
      </c>
      <c r="W377" s="54">
        <f t="shared" si="129"/>
        <v>0</v>
      </c>
      <c r="X377" s="41">
        <f t="shared" si="137"/>
        <v>2.3999999999999999E-6</v>
      </c>
      <c r="Y377" s="40">
        <f>MAX($R$41:R365,R401:R772)</f>
        <v>3.6000000000000001E-5</v>
      </c>
      <c r="Z377" s="66">
        <f t="shared" si="132"/>
        <v>3.8399999999999998E-5</v>
      </c>
      <c r="AA377" s="35">
        <v>337</v>
      </c>
      <c r="AB377" s="41">
        <f t="shared" si="130"/>
        <v>0</v>
      </c>
      <c r="AC377" s="41">
        <f t="shared" si="131"/>
        <v>0</v>
      </c>
      <c r="AD377" s="41">
        <f t="shared" si="138"/>
        <v>2.3999999999999999E-6</v>
      </c>
      <c r="AE377" s="35">
        <v>337</v>
      </c>
      <c r="AF377" s="105" t="s">
        <v>51</v>
      </c>
      <c r="AG377" s="1"/>
      <c r="AH377" s="1"/>
      <c r="AI377" s="1"/>
      <c r="AJ377" s="1"/>
      <c r="AK377" s="1"/>
      <c r="AL377" s="1"/>
      <c r="AM377" s="1"/>
      <c r="AN377" s="1" t="s">
        <v>51</v>
      </c>
    </row>
    <row r="378" spans="1:40" hidden="1" x14ac:dyDescent="0.2">
      <c r="A378" s="306" t="s">
        <v>147</v>
      </c>
      <c r="B378" s="39">
        <f t="shared" si="119"/>
        <v>338</v>
      </c>
      <c r="C378" s="52">
        <f>Data_Inputs!E366</f>
        <v>30621</v>
      </c>
      <c r="D378" s="75" t="s">
        <v>9</v>
      </c>
      <c r="E378" s="52">
        <f>Data_Inputs!F366</f>
        <v>30650</v>
      </c>
      <c r="F378" s="54">
        <f>IF(Data_Inputs!G366="",0,Data_Inputs!G366)</f>
        <v>0</v>
      </c>
      <c r="G378" s="54">
        <f>IF(Data_Inputs!H366="",0,Data_Inputs!H366)</f>
        <v>0</v>
      </c>
      <c r="H378" s="54">
        <f t="shared" si="120"/>
        <v>0</v>
      </c>
      <c r="I378" s="67">
        <f t="shared" si="121"/>
        <v>0</v>
      </c>
      <c r="J378" s="65"/>
      <c r="K378" s="67">
        <f t="shared" si="122"/>
        <v>0</v>
      </c>
      <c r="L378" s="67">
        <f t="shared" si="123"/>
        <v>0</v>
      </c>
      <c r="M378" s="148">
        <f t="shared" si="133"/>
        <v>0</v>
      </c>
      <c r="N378" s="11">
        <f t="shared" si="134"/>
        <v>0</v>
      </c>
      <c r="O378" s="11">
        <f t="shared" si="135"/>
        <v>0</v>
      </c>
      <c r="P378" s="11">
        <f t="shared" si="124"/>
        <v>0</v>
      </c>
      <c r="Q378" s="11">
        <f t="shared" si="125"/>
        <v>0</v>
      </c>
      <c r="R378" s="140">
        <f t="shared" si="136"/>
        <v>2.3E-6</v>
      </c>
      <c r="S378" s="67">
        <f t="shared" si="126"/>
        <v>2.3E-6</v>
      </c>
      <c r="T378" s="67">
        <f t="shared" si="127"/>
        <v>2.3E-6</v>
      </c>
      <c r="U378" s="91">
        <f t="shared" si="139"/>
        <v>338</v>
      </c>
      <c r="V378" s="54">
        <f t="shared" si="128"/>
        <v>0</v>
      </c>
      <c r="W378" s="54">
        <f t="shared" si="129"/>
        <v>0</v>
      </c>
      <c r="X378" s="41">
        <f t="shared" si="137"/>
        <v>2.3E-6</v>
      </c>
      <c r="Y378" s="40">
        <f>MAX($R$41:R366,R402:R773)</f>
        <v>3.6000000000000001E-5</v>
      </c>
      <c r="Z378" s="66">
        <f t="shared" si="132"/>
        <v>3.8300000000000003E-5</v>
      </c>
      <c r="AA378" s="35">
        <v>338</v>
      </c>
      <c r="AB378" s="41">
        <f t="shared" si="130"/>
        <v>0</v>
      </c>
      <c r="AC378" s="41">
        <f t="shared" si="131"/>
        <v>0</v>
      </c>
      <c r="AD378" s="41">
        <f t="shared" si="138"/>
        <v>2.3E-6</v>
      </c>
      <c r="AE378" s="35">
        <v>338</v>
      </c>
      <c r="AF378" s="105" t="s">
        <v>51</v>
      </c>
      <c r="AG378" s="1"/>
      <c r="AH378" s="1"/>
      <c r="AI378" s="1"/>
      <c r="AJ378" s="1"/>
      <c r="AK378" s="1"/>
      <c r="AL378" s="1"/>
      <c r="AM378" s="1"/>
      <c r="AN378" s="1" t="s">
        <v>51</v>
      </c>
    </row>
    <row r="379" spans="1:40" hidden="1" x14ac:dyDescent="0.2">
      <c r="A379" s="306" t="s">
        <v>147</v>
      </c>
      <c r="B379" s="39">
        <f t="shared" si="119"/>
        <v>339</v>
      </c>
      <c r="C379" s="52">
        <f>Data_Inputs!E367</f>
        <v>30590</v>
      </c>
      <c r="D379" s="75" t="s">
        <v>9</v>
      </c>
      <c r="E379" s="52">
        <f>Data_Inputs!F367</f>
        <v>30620</v>
      </c>
      <c r="F379" s="54">
        <f>IF(Data_Inputs!G367="",0,Data_Inputs!G367)</f>
        <v>0</v>
      </c>
      <c r="G379" s="54">
        <f>IF(Data_Inputs!H367="",0,Data_Inputs!H367)</f>
        <v>0</v>
      </c>
      <c r="H379" s="54">
        <f t="shared" si="120"/>
        <v>0</v>
      </c>
      <c r="I379" s="67">
        <f t="shared" si="121"/>
        <v>0</v>
      </c>
      <c r="J379" s="65"/>
      <c r="K379" s="67">
        <f t="shared" si="122"/>
        <v>0</v>
      </c>
      <c r="L379" s="67">
        <f t="shared" si="123"/>
        <v>0</v>
      </c>
      <c r="M379" s="148">
        <f t="shared" si="133"/>
        <v>0</v>
      </c>
      <c r="N379" s="11">
        <f t="shared" si="134"/>
        <v>0</v>
      </c>
      <c r="O379" s="11">
        <f t="shared" si="135"/>
        <v>0</v>
      </c>
      <c r="P379" s="11">
        <f t="shared" si="124"/>
        <v>0</v>
      </c>
      <c r="Q379" s="11">
        <f t="shared" si="125"/>
        <v>0</v>
      </c>
      <c r="R379" s="140">
        <f t="shared" si="136"/>
        <v>2.2000000000000001E-6</v>
      </c>
      <c r="S379" s="67">
        <f t="shared" si="126"/>
        <v>2.2000000000000001E-6</v>
      </c>
      <c r="T379" s="67">
        <f t="shared" si="127"/>
        <v>2.2000000000000001E-6</v>
      </c>
      <c r="U379" s="91">
        <f t="shared" si="139"/>
        <v>339</v>
      </c>
      <c r="V379" s="54">
        <f t="shared" si="128"/>
        <v>0</v>
      </c>
      <c r="W379" s="54">
        <f t="shared" si="129"/>
        <v>0</v>
      </c>
      <c r="X379" s="41">
        <f t="shared" si="137"/>
        <v>2.2000000000000001E-6</v>
      </c>
      <c r="Y379" s="40">
        <f>MAX($R$41:R367,R403:R774)</f>
        <v>3.6000000000000001E-5</v>
      </c>
      <c r="Z379" s="66">
        <f t="shared" si="132"/>
        <v>3.82E-5</v>
      </c>
      <c r="AA379" s="35">
        <v>339</v>
      </c>
      <c r="AB379" s="41">
        <f t="shared" si="130"/>
        <v>0</v>
      </c>
      <c r="AC379" s="41">
        <f t="shared" si="131"/>
        <v>0</v>
      </c>
      <c r="AD379" s="41">
        <f t="shared" si="138"/>
        <v>2.2000000000000001E-6</v>
      </c>
      <c r="AE379" s="35">
        <v>339</v>
      </c>
      <c r="AF379" s="105" t="s">
        <v>51</v>
      </c>
      <c r="AG379" s="1"/>
      <c r="AH379" s="1"/>
      <c r="AI379" s="1"/>
      <c r="AJ379" s="1"/>
      <c r="AK379" s="1"/>
      <c r="AL379" s="1"/>
      <c r="AM379" s="1"/>
      <c r="AN379" s="1" t="s">
        <v>51</v>
      </c>
    </row>
    <row r="380" spans="1:40" hidden="1" x14ac:dyDescent="0.2">
      <c r="A380" s="306" t="s">
        <v>147</v>
      </c>
      <c r="B380" s="39">
        <f t="shared" si="119"/>
        <v>340</v>
      </c>
      <c r="C380" s="52">
        <f>Data_Inputs!E368</f>
        <v>30560</v>
      </c>
      <c r="D380" s="75" t="s">
        <v>9</v>
      </c>
      <c r="E380" s="52">
        <f>Data_Inputs!F368</f>
        <v>30589</v>
      </c>
      <c r="F380" s="54">
        <f>IF(Data_Inputs!G368="",0,Data_Inputs!G368)</f>
        <v>0</v>
      </c>
      <c r="G380" s="54">
        <f>IF(Data_Inputs!H368="",0,Data_Inputs!H368)</f>
        <v>0</v>
      </c>
      <c r="H380" s="54">
        <f t="shared" si="120"/>
        <v>0</v>
      </c>
      <c r="I380" s="67">
        <f t="shared" si="121"/>
        <v>0</v>
      </c>
      <c r="J380" s="65"/>
      <c r="K380" s="67">
        <f t="shared" si="122"/>
        <v>0</v>
      </c>
      <c r="L380" s="67">
        <f t="shared" si="123"/>
        <v>0</v>
      </c>
      <c r="M380" s="148">
        <f t="shared" si="133"/>
        <v>0</v>
      </c>
      <c r="N380" s="11">
        <f t="shared" si="134"/>
        <v>0</v>
      </c>
      <c r="O380" s="11">
        <f t="shared" si="135"/>
        <v>0</v>
      </c>
      <c r="P380" s="11">
        <f t="shared" si="124"/>
        <v>0</v>
      </c>
      <c r="Q380" s="11">
        <f t="shared" si="125"/>
        <v>0</v>
      </c>
      <c r="R380" s="140">
        <f t="shared" si="136"/>
        <v>2.0999999999999998E-6</v>
      </c>
      <c r="S380" s="67">
        <f t="shared" si="126"/>
        <v>2.0999999999999998E-6</v>
      </c>
      <c r="T380" s="67">
        <f t="shared" si="127"/>
        <v>2.0999999999999998E-6</v>
      </c>
      <c r="U380" s="91">
        <f t="shared" si="139"/>
        <v>340</v>
      </c>
      <c r="V380" s="54">
        <f t="shared" si="128"/>
        <v>0</v>
      </c>
      <c r="W380" s="54">
        <f t="shared" si="129"/>
        <v>0</v>
      </c>
      <c r="X380" s="41">
        <f t="shared" si="137"/>
        <v>2.0999999999999998E-6</v>
      </c>
      <c r="Y380" s="40">
        <f>MAX($R$41:R368,R404:R775)</f>
        <v>3.6000000000000001E-5</v>
      </c>
      <c r="Z380" s="66">
        <f t="shared" si="132"/>
        <v>3.8099999999999998E-5</v>
      </c>
      <c r="AA380" s="35">
        <v>340</v>
      </c>
      <c r="AB380" s="41">
        <f t="shared" si="130"/>
        <v>0</v>
      </c>
      <c r="AC380" s="41">
        <f t="shared" si="131"/>
        <v>0</v>
      </c>
      <c r="AD380" s="41">
        <f t="shared" si="138"/>
        <v>2.0999999999999998E-6</v>
      </c>
      <c r="AE380" s="35">
        <v>340</v>
      </c>
      <c r="AF380" s="105" t="s">
        <v>51</v>
      </c>
      <c r="AG380" s="1"/>
      <c r="AH380" s="1"/>
      <c r="AI380" s="1"/>
      <c r="AJ380" s="1"/>
      <c r="AK380" s="1"/>
      <c r="AL380" s="1"/>
      <c r="AM380" s="1"/>
      <c r="AN380" s="1" t="s">
        <v>51</v>
      </c>
    </row>
    <row r="381" spans="1:40" hidden="1" x14ac:dyDescent="0.2">
      <c r="A381" s="306" t="s">
        <v>147</v>
      </c>
      <c r="B381" s="39">
        <f t="shared" si="119"/>
        <v>341</v>
      </c>
      <c r="C381" s="52">
        <f>Data_Inputs!E369</f>
        <v>30529</v>
      </c>
      <c r="D381" s="75" t="s">
        <v>9</v>
      </c>
      <c r="E381" s="52">
        <f>Data_Inputs!F369</f>
        <v>30559</v>
      </c>
      <c r="F381" s="54">
        <f>IF(Data_Inputs!G369="",0,Data_Inputs!G369)</f>
        <v>0</v>
      </c>
      <c r="G381" s="54">
        <f>IF(Data_Inputs!H369="",0,Data_Inputs!H369)</f>
        <v>0</v>
      </c>
      <c r="H381" s="54">
        <f t="shared" si="120"/>
        <v>0</v>
      </c>
      <c r="I381" s="67">
        <f t="shared" si="121"/>
        <v>0</v>
      </c>
      <c r="J381" s="65"/>
      <c r="K381" s="67">
        <f t="shared" si="122"/>
        <v>0</v>
      </c>
      <c r="L381" s="67">
        <f t="shared" si="123"/>
        <v>0</v>
      </c>
      <c r="M381" s="148">
        <f t="shared" si="133"/>
        <v>0</v>
      </c>
      <c r="N381" s="11">
        <f t="shared" si="134"/>
        <v>0</v>
      </c>
      <c r="O381" s="11">
        <f t="shared" si="135"/>
        <v>0</v>
      </c>
      <c r="P381" s="11">
        <f t="shared" si="124"/>
        <v>0</v>
      </c>
      <c r="Q381" s="11">
        <f t="shared" si="125"/>
        <v>0</v>
      </c>
      <c r="R381" s="140">
        <f t="shared" si="136"/>
        <v>1.9999999999999999E-6</v>
      </c>
      <c r="S381" s="67">
        <f t="shared" si="126"/>
        <v>1.9999999999999999E-6</v>
      </c>
      <c r="T381" s="67">
        <f t="shared" si="127"/>
        <v>1.9999999999999999E-6</v>
      </c>
      <c r="U381" s="91">
        <f t="shared" si="139"/>
        <v>341</v>
      </c>
      <c r="V381" s="54">
        <f t="shared" si="128"/>
        <v>0</v>
      </c>
      <c r="W381" s="54">
        <f t="shared" si="129"/>
        <v>0</v>
      </c>
      <c r="X381" s="41">
        <f t="shared" si="137"/>
        <v>1.9999999999999999E-6</v>
      </c>
      <c r="Y381" s="40">
        <f>MAX($R$41:R369,R405:R776)</f>
        <v>3.6000000000000001E-5</v>
      </c>
      <c r="Z381" s="66">
        <f t="shared" si="132"/>
        <v>3.8000000000000002E-5</v>
      </c>
      <c r="AA381" s="35">
        <v>341</v>
      </c>
      <c r="AB381" s="41">
        <f t="shared" si="130"/>
        <v>0</v>
      </c>
      <c r="AC381" s="41">
        <f t="shared" si="131"/>
        <v>0</v>
      </c>
      <c r="AD381" s="41">
        <f t="shared" si="138"/>
        <v>1.9999999999999999E-6</v>
      </c>
      <c r="AE381" s="35">
        <v>341</v>
      </c>
      <c r="AF381" s="105" t="s">
        <v>51</v>
      </c>
      <c r="AG381" s="1"/>
      <c r="AH381" s="1"/>
      <c r="AI381" s="1"/>
      <c r="AJ381" s="1"/>
      <c r="AK381" s="1"/>
      <c r="AL381" s="1"/>
      <c r="AM381" s="1"/>
      <c r="AN381" s="1" t="s">
        <v>51</v>
      </c>
    </row>
    <row r="382" spans="1:40" hidden="1" x14ac:dyDescent="0.2">
      <c r="A382" s="306" t="s">
        <v>147</v>
      </c>
      <c r="B382" s="39">
        <f t="shared" si="119"/>
        <v>342</v>
      </c>
      <c r="C382" s="52">
        <f>Data_Inputs!E370</f>
        <v>30498</v>
      </c>
      <c r="D382" s="75" t="s">
        <v>9</v>
      </c>
      <c r="E382" s="52">
        <f>Data_Inputs!F370</f>
        <v>30528</v>
      </c>
      <c r="F382" s="54">
        <f>IF(Data_Inputs!G370="",0,Data_Inputs!G370)</f>
        <v>0</v>
      </c>
      <c r="G382" s="54">
        <f>IF(Data_Inputs!H370="",0,Data_Inputs!H370)</f>
        <v>0</v>
      </c>
      <c r="H382" s="54">
        <f t="shared" si="120"/>
        <v>0</v>
      </c>
      <c r="I382" s="67">
        <f t="shared" si="121"/>
        <v>0</v>
      </c>
      <c r="J382" s="65"/>
      <c r="K382" s="67">
        <f t="shared" si="122"/>
        <v>0</v>
      </c>
      <c r="L382" s="67">
        <f t="shared" si="123"/>
        <v>0</v>
      </c>
      <c r="M382" s="148">
        <f t="shared" si="133"/>
        <v>0</v>
      </c>
      <c r="N382" s="11">
        <f t="shared" si="134"/>
        <v>0</v>
      </c>
      <c r="O382" s="11">
        <f t="shared" si="135"/>
        <v>0</v>
      </c>
      <c r="P382" s="11">
        <f t="shared" si="124"/>
        <v>0</v>
      </c>
      <c r="Q382" s="11">
        <f t="shared" si="125"/>
        <v>0</v>
      </c>
      <c r="R382" s="140">
        <f t="shared" si="136"/>
        <v>1.9E-6</v>
      </c>
      <c r="S382" s="67">
        <f t="shared" si="126"/>
        <v>1.9E-6</v>
      </c>
      <c r="T382" s="67">
        <f t="shared" si="127"/>
        <v>1.9E-6</v>
      </c>
      <c r="U382" s="91">
        <f t="shared" si="139"/>
        <v>342</v>
      </c>
      <c r="V382" s="54">
        <f t="shared" si="128"/>
        <v>0</v>
      </c>
      <c r="W382" s="54">
        <f t="shared" si="129"/>
        <v>0</v>
      </c>
      <c r="X382" s="41">
        <f t="shared" si="137"/>
        <v>1.9E-6</v>
      </c>
      <c r="Y382" s="40">
        <f>MAX($R$41:R370,R406:R777)</f>
        <v>3.6000000000000001E-5</v>
      </c>
      <c r="Z382" s="66">
        <f t="shared" si="132"/>
        <v>3.79E-5</v>
      </c>
      <c r="AA382" s="35">
        <v>342</v>
      </c>
      <c r="AB382" s="41">
        <f t="shared" si="130"/>
        <v>0</v>
      </c>
      <c r="AC382" s="41">
        <f t="shared" si="131"/>
        <v>0</v>
      </c>
      <c r="AD382" s="41">
        <f t="shared" si="138"/>
        <v>1.9E-6</v>
      </c>
      <c r="AE382" s="35">
        <v>342</v>
      </c>
      <c r="AF382" s="105" t="s">
        <v>51</v>
      </c>
      <c r="AG382" s="1"/>
      <c r="AH382" s="1"/>
      <c r="AI382" s="1"/>
      <c r="AJ382" s="1"/>
      <c r="AK382" s="1"/>
      <c r="AL382" s="1"/>
      <c r="AM382" s="1"/>
      <c r="AN382" s="1" t="s">
        <v>51</v>
      </c>
    </row>
    <row r="383" spans="1:40" hidden="1" x14ac:dyDescent="0.2">
      <c r="A383" s="306" t="s">
        <v>147</v>
      </c>
      <c r="B383" s="39">
        <f t="shared" si="119"/>
        <v>343</v>
      </c>
      <c r="C383" s="52">
        <f>Data_Inputs!E371</f>
        <v>30468</v>
      </c>
      <c r="D383" s="75" t="s">
        <v>9</v>
      </c>
      <c r="E383" s="52">
        <f>Data_Inputs!F371</f>
        <v>30497</v>
      </c>
      <c r="F383" s="54">
        <f>IF(Data_Inputs!G371="",0,Data_Inputs!G371)</f>
        <v>0</v>
      </c>
      <c r="G383" s="54">
        <f>IF(Data_Inputs!H371="",0,Data_Inputs!H371)</f>
        <v>0</v>
      </c>
      <c r="H383" s="54">
        <f t="shared" si="120"/>
        <v>0</v>
      </c>
      <c r="I383" s="67">
        <f t="shared" si="121"/>
        <v>0</v>
      </c>
      <c r="J383" s="65"/>
      <c r="K383" s="67">
        <f t="shared" si="122"/>
        <v>0</v>
      </c>
      <c r="L383" s="67">
        <f t="shared" si="123"/>
        <v>0</v>
      </c>
      <c r="M383" s="148">
        <f t="shared" si="133"/>
        <v>0</v>
      </c>
      <c r="N383" s="11">
        <f t="shared" si="134"/>
        <v>0</v>
      </c>
      <c r="O383" s="11">
        <f t="shared" si="135"/>
        <v>0</v>
      </c>
      <c r="P383" s="11">
        <f t="shared" si="124"/>
        <v>0</v>
      </c>
      <c r="Q383" s="11">
        <f t="shared" si="125"/>
        <v>0</v>
      </c>
      <c r="R383" s="140">
        <f t="shared" si="136"/>
        <v>1.7999999999999999E-6</v>
      </c>
      <c r="S383" s="67">
        <f t="shared" si="126"/>
        <v>1.7999999999999999E-6</v>
      </c>
      <c r="T383" s="67">
        <f t="shared" si="127"/>
        <v>1.7999999999999999E-6</v>
      </c>
      <c r="U383" s="91">
        <f t="shared" si="139"/>
        <v>343</v>
      </c>
      <c r="V383" s="54">
        <f t="shared" si="128"/>
        <v>0</v>
      </c>
      <c r="W383" s="54">
        <f t="shared" si="129"/>
        <v>0</v>
      </c>
      <c r="X383" s="41">
        <f t="shared" si="137"/>
        <v>1.7999999999999999E-6</v>
      </c>
      <c r="Y383" s="40">
        <f>MAX($R$41:R371,R407:R778)</f>
        <v>3.6000000000000001E-5</v>
      </c>
      <c r="Z383" s="66">
        <f t="shared" si="132"/>
        <v>3.7800000000000004E-5</v>
      </c>
      <c r="AA383" s="35">
        <v>343</v>
      </c>
      <c r="AB383" s="41">
        <f t="shared" si="130"/>
        <v>0</v>
      </c>
      <c r="AC383" s="41">
        <f t="shared" si="131"/>
        <v>0</v>
      </c>
      <c r="AD383" s="41">
        <f t="shared" si="138"/>
        <v>1.7999999999999999E-6</v>
      </c>
      <c r="AE383" s="35">
        <v>343</v>
      </c>
      <c r="AF383" s="105" t="s">
        <v>51</v>
      </c>
      <c r="AG383" s="1"/>
      <c r="AH383" s="1"/>
      <c r="AI383" s="1"/>
      <c r="AJ383" s="1"/>
      <c r="AK383" s="1"/>
      <c r="AL383" s="1"/>
      <c r="AM383" s="1"/>
      <c r="AN383" s="1" t="s">
        <v>51</v>
      </c>
    </row>
    <row r="384" spans="1:40" hidden="1" x14ac:dyDescent="0.2">
      <c r="A384" s="306" t="s">
        <v>147</v>
      </c>
      <c r="B384" s="39">
        <f t="shared" si="119"/>
        <v>344</v>
      </c>
      <c r="C384" s="52">
        <f>Data_Inputs!E372</f>
        <v>30437</v>
      </c>
      <c r="D384" s="75" t="s">
        <v>9</v>
      </c>
      <c r="E384" s="52">
        <f>Data_Inputs!F372</f>
        <v>30467</v>
      </c>
      <c r="F384" s="54">
        <f>IF(Data_Inputs!G372="",0,Data_Inputs!G372)</f>
        <v>0</v>
      </c>
      <c r="G384" s="54">
        <f>IF(Data_Inputs!H372="",0,Data_Inputs!H372)</f>
        <v>0</v>
      </c>
      <c r="H384" s="54">
        <f t="shared" si="120"/>
        <v>0</v>
      </c>
      <c r="I384" s="67">
        <f t="shared" si="121"/>
        <v>0</v>
      </c>
      <c r="J384" s="65"/>
      <c r="K384" s="67">
        <f t="shared" si="122"/>
        <v>0</v>
      </c>
      <c r="L384" s="67">
        <f t="shared" si="123"/>
        <v>0</v>
      </c>
      <c r="M384" s="148">
        <f t="shared" si="133"/>
        <v>0</v>
      </c>
      <c r="N384" s="11">
        <f t="shared" si="134"/>
        <v>0</v>
      </c>
      <c r="O384" s="11">
        <f t="shared" si="135"/>
        <v>0</v>
      </c>
      <c r="P384" s="11">
        <f t="shared" si="124"/>
        <v>0</v>
      </c>
      <c r="Q384" s="11">
        <f t="shared" si="125"/>
        <v>0</v>
      </c>
      <c r="R384" s="140">
        <f t="shared" si="136"/>
        <v>1.7E-6</v>
      </c>
      <c r="S384" s="67">
        <f t="shared" si="126"/>
        <v>1.7E-6</v>
      </c>
      <c r="T384" s="67">
        <f t="shared" si="127"/>
        <v>1.7E-6</v>
      </c>
      <c r="U384" s="91">
        <f t="shared" si="139"/>
        <v>344</v>
      </c>
      <c r="V384" s="54">
        <f t="shared" si="128"/>
        <v>0</v>
      </c>
      <c r="W384" s="54">
        <f t="shared" si="129"/>
        <v>0</v>
      </c>
      <c r="X384" s="41">
        <f t="shared" si="137"/>
        <v>1.7E-6</v>
      </c>
      <c r="Y384" s="40">
        <f>MAX($R$41:R372,R408:R779)</f>
        <v>3.6000000000000001E-5</v>
      </c>
      <c r="Z384" s="66">
        <f t="shared" si="132"/>
        <v>3.7700000000000002E-5</v>
      </c>
      <c r="AA384" s="35">
        <v>344</v>
      </c>
      <c r="AB384" s="41">
        <f t="shared" si="130"/>
        <v>0</v>
      </c>
      <c r="AC384" s="41">
        <f t="shared" si="131"/>
        <v>0</v>
      </c>
      <c r="AD384" s="41">
        <f t="shared" si="138"/>
        <v>1.7E-6</v>
      </c>
      <c r="AE384" s="35">
        <v>344</v>
      </c>
      <c r="AF384" s="105" t="s">
        <v>51</v>
      </c>
      <c r="AG384" s="1"/>
      <c r="AH384" s="1"/>
      <c r="AI384" s="1"/>
      <c r="AJ384" s="1"/>
      <c r="AK384" s="1"/>
      <c r="AL384" s="1"/>
      <c r="AM384" s="1"/>
      <c r="AN384" s="1" t="s">
        <v>51</v>
      </c>
    </row>
    <row r="385" spans="1:40" hidden="1" x14ac:dyDescent="0.2">
      <c r="A385" s="306" t="s">
        <v>147</v>
      </c>
      <c r="B385" s="39">
        <f t="shared" si="119"/>
        <v>345</v>
      </c>
      <c r="C385" s="52">
        <f>Data_Inputs!E373</f>
        <v>30407</v>
      </c>
      <c r="D385" s="75" t="s">
        <v>9</v>
      </c>
      <c r="E385" s="52">
        <f>Data_Inputs!F373</f>
        <v>30436</v>
      </c>
      <c r="F385" s="54">
        <f>IF(Data_Inputs!G373="",0,Data_Inputs!G373)</f>
        <v>0</v>
      </c>
      <c r="G385" s="54">
        <f>IF(Data_Inputs!H373="",0,Data_Inputs!H373)</f>
        <v>0</v>
      </c>
      <c r="H385" s="54">
        <f t="shared" si="120"/>
        <v>0</v>
      </c>
      <c r="I385" s="67">
        <f t="shared" si="121"/>
        <v>0</v>
      </c>
      <c r="J385" s="65"/>
      <c r="K385" s="67">
        <f t="shared" si="122"/>
        <v>0</v>
      </c>
      <c r="L385" s="67">
        <f t="shared" si="123"/>
        <v>0</v>
      </c>
      <c r="M385" s="148">
        <f t="shared" si="133"/>
        <v>0</v>
      </c>
      <c r="N385" s="11">
        <f t="shared" si="134"/>
        <v>0</v>
      </c>
      <c r="O385" s="11">
        <f t="shared" si="135"/>
        <v>0</v>
      </c>
      <c r="P385" s="11">
        <f t="shared" si="124"/>
        <v>0</v>
      </c>
      <c r="Q385" s="11">
        <f t="shared" si="125"/>
        <v>0</v>
      </c>
      <c r="R385" s="140">
        <f t="shared" si="136"/>
        <v>1.5999999999999999E-6</v>
      </c>
      <c r="S385" s="67">
        <f t="shared" si="126"/>
        <v>1.5999999999999999E-6</v>
      </c>
      <c r="T385" s="67">
        <f t="shared" si="127"/>
        <v>1.5999999999999999E-6</v>
      </c>
      <c r="U385" s="91">
        <f t="shared" si="139"/>
        <v>345</v>
      </c>
      <c r="V385" s="54">
        <f t="shared" si="128"/>
        <v>0</v>
      </c>
      <c r="W385" s="54">
        <f t="shared" si="129"/>
        <v>0</v>
      </c>
      <c r="X385" s="41">
        <f t="shared" si="137"/>
        <v>1.5999999999999999E-6</v>
      </c>
      <c r="Y385" s="40">
        <f>MAX($R$41:R373,R409:R780)</f>
        <v>3.6000000000000001E-5</v>
      </c>
      <c r="Z385" s="66">
        <f t="shared" si="132"/>
        <v>3.7599999999999999E-5</v>
      </c>
      <c r="AA385" s="35">
        <v>345</v>
      </c>
      <c r="AB385" s="41">
        <f t="shared" si="130"/>
        <v>0</v>
      </c>
      <c r="AC385" s="41">
        <f t="shared" si="131"/>
        <v>0</v>
      </c>
      <c r="AD385" s="41">
        <f t="shared" si="138"/>
        <v>1.5999999999999999E-6</v>
      </c>
      <c r="AE385" s="35">
        <v>345</v>
      </c>
      <c r="AF385" s="105" t="s">
        <v>51</v>
      </c>
      <c r="AG385" s="1"/>
      <c r="AH385" s="1"/>
      <c r="AI385" s="1"/>
      <c r="AJ385" s="1"/>
      <c r="AK385" s="1"/>
      <c r="AL385" s="1"/>
      <c r="AM385" s="1"/>
      <c r="AN385" s="1" t="s">
        <v>51</v>
      </c>
    </row>
    <row r="386" spans="1:40" hidden="1" x14ac:dyDescent="0.2">
      <c r="A386" s="306" t="s">
        <v>147</v>
      </c>
      <c r="B386" s="39">
        <f t="shared" si="119"/>
        <v>346</v>
      </c>
      <c r="C386" s="52">
        <f>Data_Inputs!E374</f>
        <v>30376</v>
      </c>
      <c r="D386" s="75" t="s">
        <v>9</v>
      </c>
      <c r="E386" s="52">
        <f>Data_Inputs!F374</f>
        <v>30406</v>
      </c>
      <c r="F386" s="54">
        <f>IF(Data_Inputs!G374="",0,Data_Inputs!G374)</f>
        <v>0</v>
      </c>
      <c r="G386" s="54">
        <f>IF(Data_Inputs!H374="",0,Data_Inputs!H374)</f>
        <v>0</v>
      </c>
      <c r="H386" s="54">
        <f t="shared" si="120"/>
        <v>0</v>
      </c>
      <c r="I386" s="67">
        <f t="shared" si="121"/>
        <v>0</v>
      </c>
      <c r="J386" s="65"/>
      <c r="K386" s="67">
        <f t="shared" si="122"/>
        <v>0</v>
      </c>
      <c r="L386" s="67">
        <f t="shared" si="123"/>
        <v>0</v>
      </c>
      <c r="M386" s="148">
        <f t="shared" si="133"/>
        <v>0</v>
      </c>
      <c r="N386" s="11">
        <f t="shared" si="134"/>
        <v>0</v>
      </c>
      <c r="O386" s="11">
        <f t="shared" si="135"/>
        <v>0</v>
      </c>
      <c r="P386" s="11">
        <f t="shared" si="124"/>
        <v>0</v>
      </c>
      <c r="Q386" s="11">
        <f t="shared" si="125"/>
        <v>0</v>
      </c>
      <c r="R386" s="140">
        <f t="shared" si="136"/>
        <v>1.5E-6</v>
      </c>
      <c r="S386" s="67">
        <f t="shared" si="126"/>
        <v>1.5E-6</v>
      </c>
      <c r="T386" s="67">
        <f t="shared" si="127"/>
        <v>1.5E-6</v>
      </c>
      <c r="U386" s="91">
        <f t="shared" si="139"/>
        <v>346</v>
      </c>
      <c r="V386" s="54">
        <f t="shared" si="128"/>
        <v>0</v>
      </c>
      <c r="W386" s="54">
        <f t="shared" si="129"/>
        <v>0</v>
      </c>
      <c r="X386" s="41">
        <f t="shared" si="137"/>
        <v>1.5E-6</v>
      </c>
      <c r="Y386" s="40">
        <f>MAX($R$41:R374,R410:R781)</f>
        <v>3.6000000000000001E-5</v>
      </c>
      <c r="Z386" s="66">
        <f t="shared" si="132"/>
        <v>3.7500000000000003E-5</v>
      </c>
      <c r="AA386" s="35">
        <v>346</v>
      </c>
      <c r="AB386" s="41">
        <f t="shared" si="130"/>
        <v>0</v>
      </c>
      <c r="AC386" s="41">
        <f t="shared" si="131"/>
        <v>0</v>
      </c>
      <c r="AD386" s="41">
        <f t="shared" si="138"/>
        <v>1.5E-6</v>
      </c>
      <c r="AE386" s="35">
        <v>346</v>
      </c>
      <c r="AF386" s="105" t="s">
        <v>51</v>
      </c>
      <c r="AG386" s="1"/>
      <c r="AH386" s="1"/>
      <c r="AI386" s="1"/>
      <c r="AJ386" s="1"/>
      <c r="AK386" s="1"/>
      <c r="AL386" s="1"/>
      <c r="AM386" s="1"/>
      <c r="AN386" s="1" t="s">
        <v>51</v>
      </c>
    </row>
    <row r="387" spans="1:40" hidden="1" x14ac:dyDescent="0.2">
      <c r="A387" s="306" t="s">
        <v>147</v>
      </c>
      <c r="B387" s="39">
        <f t="shared" si="119"/>
        <v>347</v>
      </c>
      <c r="C387" s="52">
        <f>Data_Inputs!E375</f>
        <v>30348</v>
      </c>
      <c r="D387" s="75" t="s">
        <v>9</v>
      </c>
      <c r="E387" s="52">
        <f>Data_Inputs!F375</f>
        <v>30375</v>
      </c>
      <c r="F387" s="54">
        <f>IF(Data_Inputs!G375="",0,Data_Inputs!G375)</f>
        <v>0</v>
      </c>
      <c r="G387" s="54">
        <f>IF(Data_Inputs!H375="",0,Data_Inputs!H375)</f>
        <v>0</v>
      </c>
      <c r="H387" s="54">
        <f t="shared" si="120"/>
        <v>0</v>
      </c>
      <c r="I387" s="67">
        <f t="shared" si="121"/>
        <v>0</v>
      </c>
      <c r="J387" s="65"/>
      <c r="K387" s="67">
        <f t="shared" si="122"/>
        <v>0</v>
      </c>
      <c r="L387" s="67">
        <f t="shared" si="123"/>
        <v>0</v>
      </c>
      <c r="M387" s="148">
        <f t="shared" si="133"/>
        <v>0</v>
      </c>
      <c r="N387" s="11">
        <f t="shared" si="134"/>
        <v>0</v>
      </c>
      <c r="O387" s="11">
        <f t="shared" si="135"/>
        <v>0</v>
      </c>
      <c r="P387" s="11">
        <f t="shared" si="124"/>
        <v>0</v>
      </c>
      <c r="Q387" s="11">
        <f t="shared" si="125"/>
        <v>0</v>
      </c>
      <c r="R387" s="140">
        <f t="shared" si="136"/>
        <v>1.3999999999999999E-6</v>
      </c>
      <c r="S387" s="67">
        <f t="shared" si="126"/>
        <v>1.3999999999999999E-6</v>
      </c>
      <c r="T387" s="67">
        <f t="shared" si="127"/>
        <v>1.3999999999999999E-6</v>
      </c>
      <c r="U387" s="91">
        <f t="shared" si="139"/>
        <v>347</v>
      </c>
      <c r="V387" s="54">
        <f t="shared" si="128"/>
        <v>0</v>
      </c>
      <c r="W387" s="54">
        <f t="shared" si="129"/>
        <v>0</v>
      </c>
      <c r="X387" s="41">
        <f t="shared" si="137"/>
        <v>1.3999999999999999E-6</v>
      </c>
      <c r="Y387" s="40">
        <f>MAX($R$41:R375,R411:R782)</f>
        <v>3.6000000000000001E-5</v>
      </c>
      <c r="Z387" s="66">
        <f t="shared" si="132"/>
        <v>3.7400000000000001E-5</v>
      </c>
      <c r="AA387" s="35">
        <v>347</v>
      </c>
      <c r="AB387" s="41">
        <f t="shared" si="130"/>
        <v>0</v>
      </c>
      <c r="AC387" s="41">
        <f t="shared" si="131"/>
        <v>0</v>
      </c>
      <c r="AD387" s="41">
        <f t="shared" si="138"/>
        <v>1.3999999999999999E-6</v>
      </c>
      <c r="AE387" s="35">
        <v>347</v>
      </c>
      <c r="AF387" s="105" t="s">
        <v>51</v>
      </c>
      <c r="AG387" s="1"/>
      <c r="AH387" s="1"/>
      <c r="AI387" s="1"/>
      <c r="AJ387" s="1"/>
      <c r="AK387" s="1"/>
      <c r="AL387" s="1"/>
      <c r="AM387" s="1"/>
      <c r="AN387" s="1" t="s">
        <v>51</v>
      </c>
    </row>
    <row r="388" spans="1:40" hidden="1" x14ac:dyDescent="0.2">
      <c r="A388" s="306" t="s">
        <v>147</v>
      </c>
      <c r="B388" s="39">
        <f t="shared" si="119"/>
        <v>348</v>
      </c>
      <c r="C388" s="52">
        <f>Data_Inputs!E376</f>
        <v>30317</v>
      </c>
      <c r="D388" s="75" t="s">
        <v>9</v>
      </c>
      <c r="E388" s="52">
        <f>Data_Inputs!F376</f>
        <v>30347</v>
      </c>
      <c r="F388" s="54">
        <f>IF(Data_Inputs!G376="",0,Data_Inputs!G376)</f>
        <v>0</v>
      </c>
      <c r="G388" s="54">
        <f>IF(Data_Inputs!H376="",0,Data_Inputs!H376)</f>
        <v>0</v>
      </c>
      <c r="H388" s="54">
        <f t="shared" si="120"/>
        <v>0</v>
      </c>
      <c r="I388" s="67">
        <f t="shared" si="121"/>
        <v>0</v>
      </c>
      <c r="J388" s="65"/>
      <c r="K388" s="67">
        <f t="shared" si="122"/>
        <v>0</v>
      </c>
      <c r="L388" s="67">
        <f t="shared" si="123"/>
        <v>0</v>
      </c>
      <c r="M388" s="148">
        <f t="shared" si="133"/>
        <v>0</v>
      </c>
      <c r="N388" s="11">
        <f t="shared" si="134"/>
        <v>0</v>
      </c>
      <c r="O388" s="11">
        <f t="shared" si="135"/>
        <v>0</v>
      </c>
      <c r="P388" s="11">
        <f t="shared" si="124"/>
        <v>0</v>
      </c>
      <c r="Q388" s="11">
        <f t="shared" si="125"/>
        <v>0</v>
      </c>
      <c r="R388" s="140">
        <f t="shared" si="136"/>
        <v>1.3E-6</v>
      </c>
      <c r="S388" s="67">
        <f t="shared" si="126"/>
        <v>1.3E-6</v>
      </c>
      <c r="T388" s="67">
        <f t="shared" si="127"/>
        <v>1.3E-6</v>
      </c>
      <c r="U388" s="91">
        <f t="shared" si="139"/>
        <v>348</v>
      </c>
      <c r="V388" s="54">
        <f t="shared" si="128"/>
        <v>0</v>
      </c>
      <c r="W388" s="54">
        <f t="shared" si="129"/>
        <v>0</v>
      </c>
      <c r="X388" s="41">
        <f t="shared" si="137"/>
        <v>1.3E-6</v>
      </c>
      <c r="Y388" s="40">
        <f>MAX($R$41:R376,R412:R783)</f>
        <v>3.6000000000000001E-5</v>
      </c>
      <c r="Z388" s="66">
        <f t="shared" si="132"/>
        <v>3.7299999999999999E-5</v>
      </c>
      <c r="AA388" s="35">
        <v>348</v>
      </c>
      <c r="AB388" s="41">
        <f t="shared" si="130"/>
        <v>0</v>
      </c>
      <c r="AC388" s="41">
        <f t="shared" si="131"/>
        <v>0</v>
      </c>
      <c r="AD388" s="41">
        <f t="shared" si="138"/>
        <v>1.3E-6</v>
      </c>
      <c r="AE388" s="35">
        <v>348</v>
      </c>
      <c r="AF388" s="105" t="s">
        <v>51</v>
      </c>
      <c r="AG388" s="1"/>
      <c r="AH388" s="1"/>
      <c r="AI388" s="1"/>
      <c r="AJ388" s="1"/>
      <c r="AK388" s="1"/>
      <c r="AL388" s="1"/>
      <c r="AM388" s="1"/>
      <c r="AN388" s="1" t="s">
        <v>51</v>
      </c>
    </row>
    <row r="389" spans="1:40" hidden="1" x14ac:dyDescent="0.2">
      <c r="A389" s="306" t="s">
        <v>147</v>
      </c>
      <c r="B389" s="39">
        <f t="shared" si="119"/>
        <v>349</v>
      </c>
      <c r="C389" s="52">
        <f>Data_Inputs!E377</f>
        <v>30286</v>
      </c>
      <c r="D389" s="75" t="s">
        <v>9</v>
      </c>
      <c r="E389" s="52">
        <f>Data_Inputs!F377</f>
        <v>30316</v>
      </c>
      <c r="F389" s="54">
        <f>IF(Data_Inputs!G377="",0,Data_Inputs!G377)</f>
        <v>0</v>
      </c>
      <c r="G389" s="54">
        <f>IF(Data_Inputs!H377="",0,Data_Inputs!H377)</f>
        <v>0</v>
      </c>
      <c r="H389" s="54">
        <f t="shared" si="120"/>
        <v>0</v>
      </c>
      <c r="I389" s="67">
        <f t="shared" si="121"/>
        <v>0</v>
      </c>
      <c r="J389" s="65"/>
      <c r="K389" s="67">
        <f t="shared" si="122"/>
        <v>0</v>
      </c>
      <c r="L389" s="67">
        <f t="shared" si="123"/>
        <v>0</v>
      </c>
      <c r="M389" s="148">
        <f t="shared" si="133"/>
        <v>0</v>
      </c>
      <c r="N389" s="11">
        <f t="shared" si="134"/>
        <v>0</v>
      </c>
      <c r="O389" s="11">
        <f t="shared" si="135"/>
        <v>0</v>
      </c>
      <c r="P389" s="11">
        <f t="shared" si="124"/>
        <v>0</v>
      </c>
      <c r="Q389" s="11">
        <f t="shared" si="125"/>
        <v>0</v>
      </c>
      <c r="R389" s="140">
        <f t="shared" si="136"/>
        <v>1.1999999999999999E-6</v>
      </c>
      <c r="S389" s="67">
        <f t="shared" si="126"/>
        <v>1.1999999999999999E-6</v>
      </c>
      <c r="T389" s="67">
        <f t="shared" si="127"/>
        <v>1.1999999999999999E-6</v>
      </c>
      <c r="U389" s="91">
        <f t="shared" si="139"/>
        <v>349</v>
      </c>
      <c r="V389" s="54">
        <f t="shared" si="128"/>
        <v>0</v>
      </c>
      <c r="W389" s="54">
        <f t="shared" si="129"/>
        <v>0</v>
      </c>
      <c r="X389" s="41">
        <f t="shared" si="137"/>
        <v>1.1999999999999999E-6</v>
      </c>
      <c r="Y389" s="40">
        <f>MAX($R$41:R377,R413:R784)</f>
        <v>3.6000000000000001E-5</v>
      </c>
      <c r="Z389" s="66">
        <f t="shared" si="132"/>
        <v>3.7200000000000003E-5</v>
      </c>
      <c r="AA389" s="35">
        <v>349</v>
      </c>
      <c r="AB389" s="41">
        <f t="shared" si="130"/>
        <v>0</v>
      </c>
      <c r="AC389" s="41">
        <f t="shared" si="131"/>
        <v>0</v>
      </c>
      <c r="AD389" s="41">
        <f t="shared" si="138"/>
        <v>1.1999999999999999E-6</v>
      </c>
      <c r="AE389" s="35">
        <v>349</v>
      </c>
      <c r="AF389" s="105" t="s">
        <v>51</v>
      </c>
      <c r="AG389" s="1"/>
      <c r="AH389" s="1"/>
      <c r="AI389" s="1"/>
      <c r="AJ389" s="1"/>
      <c r="AK389" s="1"/>
      <c r="AL389" s="1"/>
      <c r="AM389" s="1"/>
      <c r="AN389" s="1" t="s">
        <v>51</v>
      </c>
    </row>
    <row r="390" spans="1:40" hidden="1" x14ac:dyDescent="0.2">
      <c r="A390" s="306" t="s">
        <v>147</v>
      </c>
      <c r="B390" s="39">
        <f t="shared" si="119"/>
        <v>350</v>
      </c>
      <c r="C390" s="52">
        <f>Data_Inputs!E378</f>
        <v>30256</v>
      </c>
      <c r="D390" s="75" t="s">
        <v>9</v>
      </c>
      <c r="E390" s="52">
        <f>Data_Inputs!F378</f>
        <v>30285</v>
      </c>
      <c r="F390" s="54">
        <f>IF(Data_Inputs!G378="",0,Data_Inputs!G378)</f>
        <v>0</v>
      </c>
      <c r="G390" s="54">
        <f>IF(Data_Inputs!H378="",0,Data_Inputs!H378)</f>
        <v>0</v>
      </c>
      <c r="H390" s="54">
        <f t="shared" si="120"/>
        <v>0</v>
      </c>
      <c r="I390" s="67">
        <f t="shared" si="121"/>
        <v>0</v>
      </c>
      <c r="J390" s="65"/>
      <c r="K390" s="67">
        <f t="shared" si="122"/>
        <v>0</v>
      </c>
      <c r="L390" s="67">
        <f t="shared" si="123"/>
        <v>0</v>
      </c>
      <c r="M390" s="148">
        <f t="shared" si="133"/>
        <v>0</v>
      </c>
      <c r="N390" s="11">
        <f t="shared" si="134"/>
        <v>0</v>
      </c>
      <c r="O390" s="11">
        <f t="shared" si="135"/>
        <v>0</v>
      </c>
      <c r="P390" s="11">
        <f t="shared" si="124"/>
        <v>0</v>
      </c>
      <c r="Q390" s="11">
        <f t="shared" si="125"/>
        <v>0</v>
      </c>
      <c r="R390" s="140">
        <f t="shared" si="136"/>
        <v>1.1000000000000001E-6</v>
      </c>
      <c r="S390" s="67">
        <f t="shared" si="126"/>
        <v>1.1000000000000001E-6</v>
      </c>
      <c r="T390" s="67">
        <f t="shared" si="127"/>
        <v>1.1000000000000001E-6</v>
      </c>
      <c r="U390" s="91">
        <f t="shared" si="139"/>
        <v>350</v>
      </c>
      <c r="V390" s="54">
        <f t="shared" si="128"/>
        <v>0</v>
      </c>
      <c r="W390" s="54">
        <f t="shared" si="129"/>
        <v>0</v>
      </c>
      <c r="X390" s="41">
        <f t="shared" si="137"/>
        <v>1.1000000000000001E-6</v>
      </c>
      <c r="Y390" s="40">
        <f>MAX($R$41:R378,R414:R785)</f>
        <v>3.6000000000000001E-5</v>
      </c>
      <c r="Z390" s="66">
        <f t="shared" si="132"/>
        <v>3.7100000000000001E-5</v>
      </c>
      <c r="AA390" s="35">
        <v>350</v>
      </c>
      <c r="AB390" s="41">
        <f t="shared" si="130"/>
        <v>0</v>
      </c>
      <c r="AC390" s="41">
        <f t="shared" si="131"/>
        <v>0</v>
      </c>
      <c r="AD390" s="41">
        <f t="shared" si="138"/>
        <v>1.1000000000000001E-6</v>
      </c>
      <c r="AE390" s="35">
        <v>350</v>
      </c>
      <c r="AF390" s="105" t="s">
        <v>51</v>
      </c>
      <c r="AG390" s="1"/>
      <c r="AH390" s="1"/>
      <c r="AI390" s="1"/>
      <c r="AJ390" s="1"/>
      <c r="AK390" s="1"/>
      <c r="AL390" s="1"/>
      <c r="AM390" s="1"/>
      <c r="AN390" s="1" t="s">
        <v>51</v>
      </c>
    </row>
    <row r="391" spans="1:40" hidden="1" x14ac:dyDescent="0.2">
      <c r="A391" s="306" t="s">
        <v>147</v>
      </c>
      <c r="B391" s="39">
        <f t="shared" si="119"/>
        <v>351</v>
      </c>
      <c r="C391" s="52">
        <f>Data_Inputs!E379</f>
        <v>30225</v>
      </c>
      <c r="D391" s="75" t="s">
        <v>9</v>
      </c>
      <c r="E391" s="52">
        <f>Data_Inputs!F379</f>
        <v>30255</v>
      </c>
      <c r="F391" s="54">
        <f>IF(Data_Inputs!G379="",0,Data_Inputs!G379)</f>
        <v>0</v>
      </c>
      <c r="G391" s="54">
        <f>IF(Data_Inputs!H379="",0,Data_Inputs!H379)</f>
        <v>0</v>
      </c>
      <c r="H391" s="54">
        <f t="shared" si="120"/>
        <v>0</v>
      </c>
      <c r="I391" s="67">
        <f t="shared" si="121"/>
        <v>0</v>
      </c>
      <c r="J391" s="65"/>
      <c r="K391" s="67">
        <f t="shared" si="122"/>
        <v>0</v>
      </c>
      <c r="L391" s="67">
        <f t="shared" si="123"/>
        <v>0</v>
      </c>
      <c r="M391" s="148">
        <f t="shared" si="133"/>
        <v>0</v>
      </c>
      <c r="N391" s="11">
        <f t="shared" si="134"/>
        <v>0</v>
      </c>
      <c r="O391" s="11">
        <f t="shared" si="135"/>
        <v>0</v>
      </c>
      <c r="P391" s="11">
        <f t="shared" si="124"/>
        <v>0</v>
      </c>
      <c r="Q391" s="11">
        <f t="shared" si="125"/>
        <v>0</v>
      </c>
      <c r="R391" s="140">
        <f t="shared" si="136"/>
        <v>9.9999999999999995E-7</v>
      </c>
      <c r="S391" s="67">
        <f t="shared" si="126"/>
        <v>9.9999999999999995E-7</v>
      </c>
      <c r="T391" s="67">
        <f t="shared" si="127"/>
        <v>9.9999999999999995E-7</v>
      </c>
      <c r="U391" s="91">
        <f t="shared" si="139"/>
        <v>351</v>
      </c>
      <c r="V391" s="54">
        <f t="shared" si="128"/>
        <v>0</v>
      </c>
      <c r="W391" s="54">
        <f t="shared" si="129"/>
        <v>0</v>
      </c>
      <c r="X391" s="41">
        <f t="shared" si="137"/>
        <v>9.9999999999999995E-7</v>
      </c>
      <c r="Y391" s="40">
        <f>MAX($R$41:R379,R415:R786)</f>
        <v>3.6000000000000001E-5</v>
      </c>
      <c r="Z391" s="66">
        <f t="shared" si="132"/>
        <v>3.6999999999999998E-5</v>
      </c>
      <c r="AA391" s="35">
        <v>351</v>
      </c>
      <c r="AB391" s="41">
        <f t="shared" si="130"/>
        <v>0</v>
      </c>
      <c r="AC391" s="41">
        <f t="shared" si="131"/>
        <v>0</v>
      </c>
      <c r="AD391" s="41">
        <f t="shared" si="138"/>
        <v>9.9999999999999995E-7</v>
      </c>
      <c r="AE391" s="35">
        <v>351</v>
      </c>
      <c r="AF391" s="105" t="s">
        <v>51</v>
      </c>
      <c r="AG391" s="1"/>
      <c r="AH391" s="1"/>
      <c r="AI391" s="1"/>
      <c r="AJ391" s="1"/>
      <c r="AK391" s="1"/>
      <c r="AL391" s="1"/>
      <c r="AM391" s="1"/>
      <c r="AN391" s="1" t="s">
        <v>51</v>
      </c>
    </row>
    <row r="392" spans="1:40" hidden="1" x14ac:dyDescent="0.2">
      <c r="A392" s="306" t="s">
        <v>147</v>
      </c>
      <c r="B392" s="39">
        <f t="shared" si="119"/>
        <v>352</v>
      </c>
      <c r="C392" s="52">
        <f>Data_Inputs!E380</f>
        <v>30195</v>
      </c>
      <c r="D392" s="75" t="s">
        <v>9</v>
      </c>
      <c r="E392" s="52">
        <f>Data_Inputs!F380</f>
        <v>30224</v>
      </c>
      <c r="F392" s="54">
        <f>IF(Data_Inputs!G380="",0,Data_Inputs!G380)</f>
        <v>0</v>
      </c>
      <c r="G392" s="54">
        <f>IF(Data_Inputs!H380="",0,Data_Inputs!H380)</f>
        <v>0</v>
      </c>
      <c r="H392" s="54">
        <f t="shared" si="120"/>
        <v>0</v>
      </c>
      <c r="I392" s="67">
        <f t="shared" si="121"/>
        <v>0</v>
      </c>
      <c r="J392" s="65"/>
      <c r="K392" s="67">
        <f t="shared" si="122"/>
        <v>0</v>
      </c>
      <c r="L392" s="67">
        <f t="shared" si="123"/>
        <v>0</v>
      </c>
      <c r="M392" s="148">
        <f t="shared" si="133"/>
        <v>0</v>
      </c>
      <c r="N392" s="11">
        <f t="shared" si="134"/>
        <v>0</v>
      </c>
      <c r="O392" s="11">
        <f t="shared" si="135"/>
        <v>0</v>
      </c>
      <c r="P392" s="11">
        <f t="shared" si="124"/>
        <v>0</v>
      </c>
      <c r="Q392" s="11">
        <f t="shared" si="125"/>
        <v>0</v>
      </c>
      <c r="R392" s="140">
        <f t="shared" si="136"/>
        <v>8.9999999999999996E-7</v>
      </c>
      <c r="S392" s="67">
        <f t="shared" si="126"/>
        <v>8.9999999999999996E-7</v>
      </c>
      <c r="T392" s="67">
        <f t="shared" si="127"/>
        <v>8.9999999999999996E-7</v>
      </c>
      <c r="U392" s="91">
        <f t="shared" si="139"/>
        <v>352</v>
      </c>
      <c r="V392" s="54">
        <f t="shared" si="128"/>
        <v>0</v>
      </c>
      <c r="W392" s="54">
        <f t="shared" si="129"/>
        <v>0</v>
      </c>
      <c r="X392" s="41">
        <f t="shared" si="137"/>
        <v>8.9999999999999996E-7</v>
      </c>
      <c r="Y392" s="40">
        <f>MAX($R$41:R380,R416:R787)</f>
        <v>3.6000000000000001E-5</v>
      </c>
      <c r="Z392" s="66">
        <f t="shared" si="132"/>
        <v>3.6900000000000002E-5</v>
      </c>
      <c r="AA392" s="35">
        <v>352</v>
      </c>
      <c r="AB392" s="41">
        <f t="shared" si="130"/>
        <v>0</v>
      </c>
      <c r="AC392" s="41">
        <f t="shared" si="131"/>
        <v>0</v>
      </c>
      <c r="AD392" s="41">
        <f t="shared" si="138"/>
        <v>8.9999999999999996E-7</v>
      </c>
      <c r="AE392" s="35">
        <v>352</v>
      </c>
      <c r="AF392" s="105" t="s">
        <v>51</v>
      </c>
      <c r="AG392" s="1"/>
      <c r="AH392" s="1"/>
      <c r="AI392" s="1"/>
      <c r="AJ392" s="1"/>
      <c r="AK392" s="1"/>
      <c r="AL392" s="1"/>
      <c r="AM392" s="1"/>
      <c r="AN392" s="1" t="s">
        <v>51</v>
      </c>
    </row>
    <row r="393" spans="1:40" hidden="1" x14ac:dyDescent="0.2">
      <c r="A393" s="306" t="s">
        <v>147</v>
      </c>
      <c r="B393" s="39">
        <f t="shared" si="119"/>
        <v>353</v>
      </c>
      <c r="C393" s="52">
        <f>Data_Inputs!E381</f>
        <v>30164</v>
      </c>
      <c r="D393" s="75" t="s">
        <v>9</v>
      </c>
      <c r="E393" s="52">
        <f>Data_Inputs!F381</f>
        <v>30194</v>
      </c>
      <c r="F393" s="54">
        <f>IF(Data_Inputs!G381="",0,Data_Inputs!G381)</f>
        <v>0</v>
      </c>
      <c r="G393" s="54">
        <f>IF(Data_Inputs!H381="",0,Data_Inputs!H381)</f>
        <v>0</v>
      </c>
      <c r="H393" s="54">
        <f t="shared" si="120"/>
        <v>0</v>
      </c>
      <c r="I393" s="67">
        <f t="shared" si="121"/>
        <v>0</v>
      </c>
      <c r="J393" s="65"/>
      <c r="K393" s="67">
        <f t="shared" si="122"/>
        <v>0</v>
      </c>
      <c r="L393" s="67">
        <f t="shared" si="123"/>
        <v>0</v>
      </c>
      <c r="M393" s="148">
        <f t="shared" ref="M393:M436" si="140">ROUND(IF(I417&gt;0,L417/I417*I393,L393),2)</f>
        <v>0</v>
      </c>
      <c r="N393" s="11">
        <f t="shared" ref="N393:N436" si="141">ROUND(IF(I405&gt;0,L405/I405*I393,L393),2)</f>
        <v>0</v>
      </c>
      <c r="O393" s="11">
        <f t="shared" si="135"/>
        <v>0</v>
      </c>
      <c r="P393" s="11">
        <f t="shared" si="124"/>
        <v>0</v>
      </c>
      <c r="Q393" s="11">
        <f t="shared" si="125"/>
        <v>0</v>
      </c>
      <c r="R393" s="140">
        <f t="shared" si="136"/>
        <v>7.9999999999999996E-7</v>
      </c>
      <c r="S393" s="67">
        <f t="shared" si="126"/>
        <v>7.9999999999999996E-7</v>
      </c>
      <c r="T393" s="67">
        <f t="shared" si="127"/>
        <v>7.9999999999999996E-7</v>
      </c>
      <c r="U393" s="91">
        <f t="shared" si="139"/>
        <v>353</v>
      </c>
      <c r="V393" s="54">
        <f t="shared" si="128"/>
        <v>0</v>
      </c>
      <c r="W393" s="54">
        <f t="shared" si="129"/>
        <v>0</v>
      </c>
      <c r="X393" s="41">
        <f t="shared" si="137"/>
        <v>7.9999999999999996E-7</v>
      </c>
      <c r="Y393" s="40">
        <f>MAX($R$41:R381,R417:R788)</f>
        <v>3.6000000000000001E-5</v>
      </c>
      <c r="Z393" s="66">
        <f t="shared" si="132"/>
        <v>3.68E-5</v>
      </c>
      <c r="AA393" s="35">
        <v>353</v>
      </c>
      <c r="AB393" s="41">
        <f t="shared" si="130"/>
        <v>0</v>
      </c>
      <c r="AC393" s="41">
        <f t="shared" si="131"/>
        <v>0</v>
      </c>
      <c r="AD393" s="41">
        <f t="shared" si="138"/>
        <v>7.9999999999999996E-7</v>
      </c>
      <c r="AE393" s="35">
        <v>353</v>
      </c>
      <c r="AF393" s="105" t="s">
        <v>51</v>
      </c>
      <c r="AG393" s="1"/>
      <c r="AH393" s="1"/>
      <c r="AI393" s="1"/>
      <c r="AJ393" s="1"/>
      <c r="AK393" s="1"/>
      <c r="AL393" s="1"/>
      <c r="AM393" s="1"/>
      <c r="AN393" s="1" t="s">
        <v>51</v>
      </c>
    </row>
    <row r="394" spans="1:40" hidden="1" x14ac:dyDescent="0.2">
      <c r="A394" s="306" t="s">
        <v>147</v>
      </c>
      <c r="B394" s="39">
        <f t="shared" si="119"/>
        <v>354</v>
      </c>
      <c r="C394" s="52">
        <f>Data_Inputs!E382</f>
        <v>30133</v>
      </c>
      <c r="D394" s="75" t="s">
        <v>9</v>
      </c>
      <c r="E394" s="52">
        <f>Data_Inputs!F382</f>
        <v>30163</v>
      </c>
      <c r="F394" s="54">
        <f>IF(Data_Inputs!G382="",0,Data_Inputs!G382)</f>
        <v>0</v>
      </c>
      <c r="G394" s="54">
        <f>IF(Data_Inputs!H382="",0,Data_Inputs!H382)</f>
        <v>0</v>
      </c>
      <c r="H394" s="54">
        <f t="shared" si="120"/>
        <v>0</v>
      </c>
      <c r="I394" s="67">
        <f t="shared" si="121"/>
        <v>0</v>
      </c>
      <c r="J394" s="65"/>
      <c r="K394" s="67">
        <f t="shared" si="122"/>
        <v>0</v>
      </c>
      <c r="L394" s="67">
        <f t="shared" si="123"/>
        <v>0</v>
      </c>
      <c r="M394" s="148">
        <f t="shared" si="140"/>
        <v>0</v>
      </c>
      <c r="N394" s="11">
        <f t="shared" si="141"/>
        <v>0</v>
      </c>
      <c r="O394" s="11">
        <f t="shared" si="135"/>
        <v>0</v>
      </c>
      <c r="P394" s="11">
        <f t="shared" si="124"/>
        <v>0</v>
      </c>
      <c r="Q394" s="11">
        <f t="shared" si="125"/>
        <v>0</v>
      </c>
      <c r="R394" s="140">
        <f t="shared" si="136"/>
        <v>6.9999999999999997E-7</v>
      </c>
      <c r="S394" s="67">
        <f t="shared" si="126"/>
        <v>6.9999999999999997E-7</v>
      </c>
      <c r="T394" s="67">
        <f t="shared" si="127"/>
        <v>6.9999999999999997E-7</v>
      </c>
      <c r="U394" s="91">
        <f t="shared" si="139"/>
        <v>354</v>
      </c>
      <c r="V394" s="54">
        <f t="shared" si="128"/>
        <v>0</v>
      </c>
      <c r="W394" s="54">
        <f t="shared" si="129"/>
        <v>0</v>
      </c>
      <c r="X394" s="41">
        <f t="shared" si="137"/>
        <v>6.9999999999999997E-7</v>
      </c>
      <c r="Y394" s="40">
        <f>MAX($R$41:R382,R418:R789)</f>
        <v>3.6000000000000001E-5</v>
      </c>
      <c r="Z394" s="66">
        <f t="shared" si="132"/>
        <v>3.6699999999999998E-5</v>
      </c>
      <c r="AA394" s="35">
        <v>354</v>
      </c>
      <c r="AB394" s="41">
        <f t="shared" si="130"/>
        <v>0</v>
      </c>
      <c r="AC394" s="41">
        <f t="shared" si="131"/>
        <v>0</v>
      </c>
      <c r="AD394" s="41">
        <f t="shared" si="138"/>
        <v>6.9999999999999997E-7</v>
      </c>
      <c r="AE394" s="35">
        <v>354</v>
      </c>
      <c r="AF394" s="105" t="s">
        <v>51</v>
      </c>
      <c r="AG394" s="1"/>
      <c r="AH394" s="1"/>
      <c r="AI394" s="1"/>
      <c r="AJ394" s="1"/>
      <c r="AK394" s="1"/>
      <c r="AL394" s="1"/>
      <c r="AM394" s="1"/>
      <c r="AN394" s="1" t="s">
        <v>51</v>
      </c>
    </row>
    <row r="395" spans="1:40" hidden="1" x14ac:dyDescent="0.2">
      <c r="A395" s="306" t="s">
        <v>147</v>
      </c>
      <c r="B395" s="39">
        <f t="shared" si="119"/>
        <v>355</v>
      </c>
      <c r="C395" s="52">
        <f>Data_Inputs!E383</f>
        <v>30103</v>
      </c>
      <c r="D395" s="75" t="s">
        <v>9</v>
      </c>
      <c r="E395" s="52">
        <f>Data_Inputs!F383</f>
        <v>30132</v>
      </c>
      <c r="F395" s="54">
        <f>IF(Data_Inputs!G383="",0,Data_Inputs!G383)</f>
        <v>0</v>
      </c>
      <c r="G395" s="54">
        <f>IF(Data_Inputs!H383="",0,Data_Inputs!H383)</f>
        <v>0</v>
      </c>
      <c r="H395" s="54">
        <f t="shared" si="120"/>
        <v>0</v>
      </c>
      <c r="I395" s="67">
        <f t="shared" si="121"/>
        <v>0</v>
      </c>
      <c r="J395" s="65"/>
      <c r="K395" s="67">
        <f t="shared" si="122"/>
        <v>0</v>
      </c>
      <c r="L395" s="67">
        <f t="shared" si="123"/>
        <v>0</v>
      </c>
      <c r="M395" s="148">
        <f t="shared" si="140"/>
        <v>0</v>
      </c>
      <c r="N395" s="11">
        <f t="shared" si="141"/>
        <v>0</v>
      </c>
      <c r="O395" s="11">
        <f t="shared" si="135"/>
        <v>0</v>
      </c>
      <c r="P395" s="11">
        <f t="shared" si="124"/>
        <v>0</v>
      </c>
      <c r="Q395" s="11">
        <f t="shared" si="125"/>
        <v>0</v>
      </c>
      <c r="R395" s="140">
        <f t="shared" si="136"/>
        <v>5.9999999999999997E-7</v>
      </c>
      <c r="S395" s="67">
        <f t="shared" si="126"/>
        <v>5.9999999999999997E-7</v>
      </c>
      <c r="T395" s="67">
        <f t="shared" si="127"/>
        <v>5.9999999999999997E-7</v>
      </c>
      <c r="U395" s="91">
        <f t="shared" si="139"/>
        <v>355</v>
      </c>
      <c r="V395" s="54">
        <f t="shared" si="128"/>
        <v>0</v>
      </c>
      <c r="W395" s="54">
        <f t="shared" si="129"/>
        <v>0</v>
      </c>
      <c r="X395" s="41">
        <f t="shared" si="137"/>
        <v>5.9999999999999997E-7</v>
      </c>
      <c r="Y395" s="40">
        <f>MAX($R$41:R383,R419:R790)</f>
        <v>3.6000000000000001E-5</v>
      </c>
      <c r="Z395" s="66">
        <f t="shared" si="132"/>
        <v>3.6600000000000002E-5</v>
      </c>
      <c r="AA395" s="35">
        <v>355</v>
      </c>
      <c r="AB395" s="41">
        <f t="shared" si="130"/>
        <v>0</v>
      </c>
      <c r="AC395" s="41">
        <f t="shared" si="131"/>
        <v>0</v>
      </c>
      <c r="AD395" s="41">
        <f t="shared" si="138"/>
        <v>5.9999999999999997E-7</v>
      </c>
      <c r="AE395" s="35">
        <v>355</v>
      </c>
      <c r="AF395" s="105" t="s">
        <v>51</v>
      </c>
      <c r="AG395" s="1"/>
      <c r="AH395" s="1"/>
      <c r="AI395" s="1"/>
      <c r="AJ395" s="1"/>
      <c r="AK395" s="1"/>
      <c r="AL395" s="1"/>
      <c r="AM395" s="1"/>
      <c r="AN395" s="1" t="s">
        <v>51</v>
      </c>
    </row>
    <row r="396" spans="1:40" hidden="1" x14ac:dyDescent="0.2">
      <c r="A396" s="306" t="s">
        <v>147</v>
      </c>
      <c r="B396" s="39">
        <f t="shared" si="119"/>
        <v>356</v>
      </c>
      <c r="C396" s="52">
        <f>Data_Inputs!E384</f>
        <v>30072</v>
      </c>
      <c r="D396" s="75" t="s">
        <v>9</v>
      </c>
      <c r="E396" s="52">
        <f>Data_Inputs!F384</f>
        <v>30102</v>
      </c>
      <c r="F396" s="54">
        <f>IF(Data_Inputs!G384="",0,Data_Inputs!G384)</f>
        <v>0</v>
      </c>
      <c r="G396" s="54">
        <f>IF(Data_Inputs!H384="",0,Data_Inputs!H384)</f>
        <v>0</v>
      </c>
      <c r="H396" s="54">
        <f t="shared" si="120"/>
        <v>0</v>
      </c>
      <c r="I396" s="67">
        <f t="shared" si="121"/>
        <v>0</v>
      </c>
      <c r="J396" s="65"/>
      <c r="K396" s="67">
        <f t="shared" si="122"/>
        <v>0</v>
      </c>
      <c r="L396" s="67">
        <f t="shared" si="123"/>
        <v>0</v>
      </c>
      <c r="M396" s="148">
        <f t="shared" si="140"/>
        <v>0</v>
      </c>
      <c r="N396" s="11">
        <f t="shared" si="141"/>
        <v>0</v>
      </c>
      <c r="O396" s="11">
        <f t="shared" si="135"/>
        <v>0</v>
      </c>
      <c r="P396" s="11">
        <f t="shared" si="124"/>
        <v>0</v>
      </c>
      <c r="Q396" s="11">
        <f t="shared" si="125"/>
        <v>0</v>
      </c>
      <c r="R396" s="140">
        <f t="shared" si="136"/>
        <v>4.9999999999999998E-7</v>
      </c>
      <c r="S396" s="67">
        <f t="shared" si="126"/>
        <v>4.9999999999999998E-7</v>
      </c>
      <c r="T396" s="67">
        <f t="shared" si="127"/>
        <v>4.9999999999999998E-7</v>
      </c>
      <c r="U396" s="91">
        <f t="shared" si="139"/>
        <v>356</v>
      </c>
      <c r="V396" s="54">
        <f t="shared" si="128"/>
        <v>0</v>
      </c>
      <c r="W396" s="54">
        <f t="shared" si="129"/>
        <v>0</v>
      </c>
      <c r="X396" s="41">
        <f t="shared" si="137"/>
        <v>4.9999999999999998E-7</v>
      </c>
      <c r="Y396" s="40">
        <f>MAX($R$41:R384,R420:R791)</f>
        <v>3.6000000000000001E-5</v>
      </c>
      <c r="Z396" s="66">
        <f t="shared" si="132"/>
        <v>3.65E-5</v>
      </c>
      <c r="AA396" s="35">
        <v>356</v>
      </c>
      <c r="AB396" s="41">
        <f t="shared" si="130"/>
        <v>0</v>
      </c>
      <c r="AC396" s="41">
        <f t="shared" si="131"/>
        <v>0</v>
      </c>
      <c r="AD396" s="41">
        <f t="shared" si="138"/>
        <v>4.9999999999999998E-7</v>
      </c>
      <c r="AE396" s="35">
        <v>356</v>
      </c>
      <c r="AF396" s="105" t="s">
        <v>51</v>
      </c>
      <c r="AG396" s="1"/>
      <c r="AH396" s="1"/>
      <c r="AI396" s="1"/>
      <c r="AJ396" s="1"/>
      <c r="AK396" s="1"/>
      <c r="AL396" s="1"/>
      <c r="AM396" s="1"/>
      <c r="AN396" s="1" t="s">
        <v>51</v>
      </c>
    </row>
    <row r="397" spans="1:40" hidden="1" x14ac:dyDescent="0.2">
      <c r="A397" s="306" t="s">
        <v>147</v>
      </c>
      <c r="B397" s="39">
        <f t="shared" si="119"/>
        <v>357</v>
      </c>
      <c r="C397" s="52">
        <f>Data_Inputs!E385</f>
        <v>30042</v>
      </c>
      <c r="D397" s="75" t="s">
        <v>9</v>
      </c>
      <c r="E397" s="52">
        <f>Data_Inputs!F385</f>
        <v>30071</v>
      </c>
      <c r="F397" s="54">
        <f>IF(Data_Inputs!G385="",0,Data_Inputs!G385)</f>
        <v>0</v>
      </c>
      <c r="G397" s="54">
        <f>IF(Data_Inputs!H385="",0,Data_Inputs!H385)</f>
        <v>0</v>
      </c>
      <c r="H397" s="54">
        <f t="shared" si="120"/>
        <v>0</v>
      </c>
      <c r="I397" s="67">
        <f t="shared" si="121"/>
        <v>0</v>
      </c>
      <c r="J397" s="65"/>
      <c r="K397" s="67">
        <f t="shared" si="122"/>
        <v>0</v>
      </c>
      <c r="L397" s="67">
        <f t="shared" si="123"/>
        <v>0</v>
      </c>
      <c r="M397" s="148">
        <f t="shared" si="140"/>
        <v>0</v>
      </c>
      <c r="N397" s="11">
        <f t="shared" si="141"/>
        <v>0</v>
      </c>
      <c r="O397" s="11">
        <f t="shared" si="135"/>
        <v>0</v>
      </c>
      <c r="P397" s="11">
        <f t="shared" si="124"/>
        <v>0</v>
      </c>
      <c r="Q397" s="11">
        <f t="shared" si="125"/>
        <v>0</v>
      </c>
      <c r="R397" s="140">
        <f t="shared" si="136"/>
        <v>3.9999999999999998E-7</v>
      </c>
      <c r="S397" s="67">
        <f t="shared" si="126"/>
        <v>3.9999999999999998E-7</v>
      </c>
      <c r="T397" s="67">
        <f t="shared" si="127"/>
        <v>3.9999999999999998E-7</v>
      </c>
      <c r="U397" s="91">
        <f t="shared" si="139"/>
        <v>357</v>
      </c>
      <c r="V397" s="54">
        <f t="shared" si="128"/>
        <v>0</v>
      </c>
      <c r="W397" s="54">
        <f t="shared" si="129"/>
        <v>0</v>
      </c>
      <c r="X397" s="41">
        <f t="shared" si="137"/>
        <v>3.9999999999999998E-7</v>
      </c>
      <c r="Y397" s="40">
        <f>MAX($R$41:R385,R421:R792)</f>
        <v>3.6000000000000001E-5</v>
      </c>
      <c r="Z397" s="66">
        <f t="shared" si="132"/>
        <v>3.6400000000000004E-5</v>
      </c>
      <c r="AA397" s="35">
        <v>357</v>
      </c>
      <c r="AB397" s="41">
        <f t="shared" si="130"/>
        <v>0</v>
      </c>
      <c r="AC397" s="41">
        <f t="shared" si="131"/>
        <v>0</v>
      </c>
      <c r="AD397" s="41">
        <f t="shared" si="138"/>
        <v>3.9999999999999998E-7</v>
      </c>
      <c r="AE397" s="35">
        <v>357</v>
      </c>
      <c r="AF397" s="105" t="s">
        <v>51</v>
      </c>
      <c r="AG397" s="1"/>
      <c r="AH397" s="1"/>
      <c r="AI397" s="1"/>
      <c r="AJ397" s="1"/>
      <c r="AK397" s="1"/>
      <c r="AL397" s="1"/>
      <c r="AM397" s="1"/>
      <c r="AN397" s="1" t="s">
        <v>51</v>
      </c>
    </row>
    <row r="398" spans="1:40" hidden="1" x14ac:dyDescent="0.2">
      <c r="A398" s="306" t="s">
        <v>147</v>
      </c>
      <c r="B398" s="39">
        <f t="shared" si="119"/>
        <v>358</v>
      </c>
      <c r="C398" s="52">
        <f>Data_Inputs!E386</f>
        <v>30011</v>
      </c>
      <c r="D398" s="75" t="s">
        <v>9</v>
      </c>
      <c r="E398" s="52">
        <f>Data_Inputs!F386</f>
        <v>30041</v>
      </c>
      <c r="F398" s="54">
        <f>IF(Data_Inputs!G386="",0,Data_Inputs!G386)</f>
        <v>0</v>
      </c>
      <c r="G398" s="54">
        <f>IF(Data_Inputs!H386="",0,Data_Inputs!H386)</f>
        <v>0</v>
      </c>
      <c r="H398" s="54">
        <f t="shared" si="120"/>
        <v>0</v>
      </c>
      <c r="I398" s="67">
        <f t="shared" si="121"/>
        <v>0</v>
      </c>
      <c r="J398" s="65"/>
      <c r="K398" s="67">
        <f t="shared" si="122"/>
        <v>0</v>
      </c>
      <c r="L398" s="67">
        <f t="shared" si="123"/>
        <v>0</v>
      </c>
      <c r="M398" s="148">
        <f t="shared" si="140"/>
        <v>0</v>
      </c>
      <c r="N398" s="11">
        <f t="shared" si="141"/>
        <v>0</v>
      </c>
      <c r="O398" s="11">
        <f t="shared" si="135"/>
        <v>0</v>
      </c>
      <c r="P398" s="11">
        <f t="shared" si="124"/>
        <v>0</v>
      </c>
      <c r="Q398" s="11">
        <f t="shared" si="125"/>
        <v>0</v>
      </c>
      <c r="R398" s="140">
        <f t="shared" si="136"/>
        <v>2.9999999999999999E-7</v>
      </c>
      <c r="S398" s="67">
        <f t="shared" si="126"/>
        <v>2.9999999999999999E-7</v>
      </c>
      <c r="T398" s="67">
        <f t="shared" si="127"/>
        <v>2.9999999999999999E-7</v>
      </c>
      <c r="U398" s="91">
        <f t="shared" si="139"/>
        <v>358</v>
      </c>
      <c r="V398" s="54">
        <f t="shared" si="128"/>
        <v>0</v>
      </c>
      <c r="W398" s="54">
        <f t="shared" si="129"/>
        <v>0</v>
      </c>
      <c r="X398" s="41">
        <f t="shared" si="137"/>
        <v>2.9999999999999999E-7</v>
      </c>
      <c r="Y398" s="40">
        <f>MAX($R$41:R386,R422:R793)</f>
        <v>3.6000000000000001E-5</v>
      </c>
      <c r="Z398" s="66">
        <f t="shared" si="132"/>
        <v>3.6300000000000001E-5</v>
      </c>
      <c r="AA398" s="35">
        <v>358</v>
      </c>
      <c r="AB398" s="41">
        <f t="shared" si="130"/>
        <v>0</v>
      </c>
      <c r="AC398" s="41">
        <f t="shared" si="131"/>
        <v>0</v>
      </c>
      <c r="AD398" s="41">
        <f t="shared" si="138"/>
        <v>2.9999999999999999E-7</v>
      </c>
      <c r="AE398" s="35">
        <v>358</v>
      </c>
      <c r="AF398" s="105" t="s">
        <v>51</v>
      </c>
      <c r="AG398" s="1"/>
      <c r="AH398" s="1"/>
      <c r="AI398" s="1"/>
      <c r="AJ398" s="1"/>
      <c r="AK398" s="1"/>
      <c r="AL398" s="1"/>
      <c r="AM398" s="1"/>
      <c r="AN398" s="1" t="s">
        <v>51</v>
      </c>
    </row>
    <row r="399" spans="1:40" hidden="1" x14ac:dyDescent="0.2">
      <c r="A399" s="306" t="s">
        <v>147</v>
      </c>
      <c r="B399" s="39">
        <f t="shared" si="119"/>
        <v>359</v>
      </c>
      <c r="C399" s="52">
        <f>Data_Inputs!E387</f>
        <v>29983</v>
      </c>
      <c r="D399" s="75" t="s">
        <v>9</v>
      </c>
      <c r="E399" s="52">
        <f>Data_Inputs!F387</f>
        <v>30010</v>
      </c>
      <c r="F399" s="54">
        <f>IF(Data_Inputs!G387="",0,Data_Inputs!G387)</f>
        <v>0</v>
      </c>
      <c r="G399" s="54">
        <f>IF(Data_Inputs!H387="",0,Data_Inputs!H387)</f>
        <v>0</v>
      </c>
      <c r="H399" s="54">
        <f t="shared" si="120"/>
        <v>0</v>
      </c>
      <c r="I399" s="67">
        <f t="shared" si="121"/>
        <v>0</v>
      </c>
      <c r="J399" s="65"/>
      <c r="K399" s="67">
        <f t="shared" si="122"/>
        <v>0</v>
      </c>
      <c r="L399" s="67">
        <f t="shared" si="123"/>
        <v>0</v>
      </c>
      <c r="M399" s="148">
        <f t="shared" si="140"/>
        <v>0</v>
      </c>
      <c r="N399" s="11">
        <f t="shared" si="141"/>
        <v>0</v>
      </c>
      <c r="O399" s="11">
        <f t="shared" si="135"/>
        <v>0</v>
      </c>
      <c r="P399" s="11">
        <f t="shared" si="124"/>
        <v>0</v>
      </c>
      <c r="Q399" s="11">
        <f t="shared" si="125"/>
        <v>0</v>
      </c>
      <c r="R399" s="140">
        <f t="shared" si="136"/>
        <v>1.9999999999999999E-7</v>
      </c>
      <c r="S399" s="67">
        <f t="shared" si="126"/>
        <v>1.9999999999999999E-7</v>
      </c>
      <c r="T399" s="67">
        <f t="shared" si="127"/>
        <v>1.9999999999999999E-7</v>
      </c>
      <c r="U399" s="91">
        <f t="shared" si="139"/>
        <v>359</v>
      </c>
      <c r="V399" s="54">
        <f t="shared" si="128"/>
        <v>0</v>
      </c>
      <c r="W399" s="54">
        <f t="shared" si="129"/>
        <v>0</v>
      </c>
      <c r="X399" s="41">
        <f t="shared" si="137"/>
        <v>1.9999999999999999E-7</v>
      </c>
      <c r="Y399" s="40">
        <f>MAX($R$41:R387,R423:R794)</f>
        <v>3.6000000000000001E-5</v>
      </c>
      <c r="Z399" s="66">
        <f t="shared" si="132"/>
        <v>3.6199999999999999E-5</v>
      </c>
      <c r="AA399" s="35">
        <v>359</v>
      </c>
      <c r="AB399" s="41">
        <f t="shared" si="130"/>
        <v>0</v>
      </c>
      <c r="AC399" s="41">
        <f t="shared" si="131"/>
        <v>0</v>
      </c>
      <c r="AD399" s="41">
        <f t="shared" si="138"/>
        <v>1.9999999999999999E-7</v>
      </c>
      <c r="AE399" s="35">
        <v>359</v>
      </c>
      <c r="AF399" s="105" t="s">
        <v>51</v>
      </c>
      <c r="AG399" s="1"/>
      <c r="AH399" s="1"/>
      <c r="AI399" s="1"/>
      <c r="AJ399" s="1"/>
      <c r="AK399" s="1"/>
      <c r="AL399" s="1"/>
      <c r="AM399" s="1"/>
      <c r="AN399" s="1" t="s">
        <v>51</v>
      </c>
    </row>
    <row r="400" spans="1:40" ht="13.5" hidden="1" thickBot="1" x14ac:dyDescent="0.25">
      <c r="A400" s="306" t="s">
        <v>147</v>
      </c>
      <c r="B400" s="154">
        <f t="shared" si="119"/>
        <v>360</v>
      </c>
      <c r="C400" s="156">
        <f>Data_Inputs!E388</f>
        <v>29952</v>
      </c>
      <c r="D400" s="157" t="s">
        <v>9</v>
      </c>
      <c r="E400" s="156">
        <f>Data_Inputs!F388</f>
        <v>29982</v>
      </c>
      <c r="F400" s="273">
        <f>IF(Data_Inputs!G388="",0,Data_Inputs!G388)</f>
        <v>0</v>
      </c>
      <c r="G400" s="273">
        <f>IF(Data_Inputs!H388="",0,Data_Inputs!H388)</f>
        <v>0</v>
      </c>
      <c r="H400" s="273">
        <f t="shared" si="120"/>
        <v>0</v>
      </c>
      <c r="I400" s="274">
        <f t="shared" si="121"/>
        <v>0</v>
      </c>
      <c r="J400" s="135"/>
      <c r="K400" s="274">
        <f t="shared" si="122"/>
        <v>0</v>
      </c>
      <c r="L400" s="274">
        <f t="shared" si="123"/>
        <v>0</v>
      </c>
      <c r="M400" s="298">
        <f t="shared" si="140"/>
        <v>0</v>
      </c>
      <c r="N400" s="299">
        <f t="shared" si="141"/>
        <v>0</v>
      </c>
      <c r="O400" s="299">
        <f t="shared" si="135"/>
        <v>0</v>
      </c>
      <c r="P400" s="197">
        <f t="shared" si="124"/>
        <v>0</v>
      </c>
      <c r="Q400" s="197">
        <f t="shared" si="125"/>
        <v>0</v>
      </c>
      <c r="R400" s="159">
        <f t="shared" si="136"/>
        <v>9.9999999999999995E-8</v>
      </c>
      <c r="S400" s="274">
        <f t="shared" si="126"/>
        <v>9.9999999999999995E-8</v>
      </c>
      <c r="T400" s="274">
        <f t="shared" si="127"/>
        <v>9.9999999999999995E-8</v>
      </c>
      <c r="U400" s="277">
        <f t="shared" si="139"/>
        <v>360</v>
      </c>
      <c r="V400" s="158">
        <f t="shared" si="128"/>
        <v>0</v>
      </c>
      <c r="W400" s="155">
        <f t="shared" si="129"/>
        <v>0</v>
      </c>
      <c r="X400" s="160">
        <f t="shared" si="137"/>
        <v>9.9999999999999995E-8</v>
      </c>
      <c r="Y400" s="40">
        <f>MAX($R$41:R388,R424:R795)</f>
        <v>3.6000000000000001E-5</v>
      </c>
      <c r="Z400" s="66">
        <f t="shared" si="132"/>
        <v>3.6100000000000003E-5</v>
      </c>
      <c r="AA400" s="278">
        <v>360</v>
      </c>
      <c r="AB400" s="160">
        <f t="shared" si="130"/>
        <v>0</v>
      </c>
      <c r="AC400" s="160">
        <f t="shared" si="131"/>
        <v>0</v>
      </c>
      <c r="AD400" s="160">
        <f t="shared" si="138"/>
        <v>9.9999999999999995E-8</v>
      </c>
      <c r="AE400" s="278">
        <v>360</v>
      </c>
      <c r="AF400" s="161" t="s">
        <v>51</v>
      </c>
      <c r="AG400" s="1"/>
      <c r="AH400" s="1"/>
      <c r="AI400" s="1"/>
      <c r="AJ400" s="1"/>
      <c r="AK400" s="1"/>
      <c r="AL400" s="1"/>
      <c r="AM400" s="1"/>
      <c r="AN400" s="1" t="s">
        <v>51</v>
      </c>
    </row>
    <row r="401" spans="1:40" ht="13.5" hidden="1" thickTop="1" x14ac:dyDescent="0.2">
      <c r="A401" s="306" t="s">
        <v>147</v>
      </c>
      <c r="B401" s="39">
        <f>B400+1</f>
        <v>361</v>
      </c>
      <c r="C401" s="180">
        <f>IF(OR(C280="",C280=Data_Inputs!$G$15),"",MAX(Data_Inputs!$G$15,IF(LEFT(Data_Inputs!$G$23)="M",DATE(YEAR(E401),MONTH(E401),1),DATE(YEAR(E401)-1,Data_Inputs!$K$37,1))))</f>
        <v>33573</v>
      </c>
      <c r="D401" s="75" t="s">
        <v>9</v>
      </c>
      <c r="E401" s="52">
        <f>IF(OR(C280="",C280=Data_Inputs!$G$15),"",C280-1)</f>
        <v>33603</v>
      </c>
      <c r="F401" s="54">
        <v>0</v>
      </c>
      <c r="G401" s="54">
        <v>0</v>
      </c>
      <c r="H401" s="54">
        <f t="shared" ref="H401:H416" si="142">ROUND(F401+G401,2)</f>
        <v>0</v>
      </c>
      <c r="I401" s="67">
        <f t="shared" ref="I401:I416" si="143">SUM(F401:F412)</f>
        <v>0</v>
      </c>
      <c r="J401" s="65"/>
      <c r="K401" s="67">
        <f t="shared" ref="K401:K416" si="144">SUM(G401:G412)</f>
        <v>0</v>
      </c>
      <c r="L401" s="67">
        <f t="shared" ref="L401:L418" si="145">I401+K401</f>
        <v>0</v>
      </c>
      <c r="M401" s="148">
        <f t="shared" si="140"/>
        <v>0</v>
      </c>
      <c r="N401" s="11">
        <f t="shared" si="141"/>
        <v>0</v>
      </c>
      <c r="O401" s="11">
        <f t="shared" si="135"/>
        <v>0</v>
      </c>
      <c r="P401" s="11">
        <f t="shared" ref="P401:P418" si="146">ROUND(1.2*O401,2)</f>
        <v>0</v>
      </c>
      <c r="Q401" s="11">
        <f t="shared" ref="Q401:Q416" si="147">L401</f>
        <v>0</v>
      </c>
      <c r="R401" s="140">
        <f t="shared" si="136"/>
        <v>0</v>
      </c>
      <c r="S401" s="67">
        <f t="shared" ref="S401:S416" si="148">R401*IF(ABS($B401-$S$13)&lt;12,0,1)</f>
        <v>0</v>
      </c>
      <c r="T401" s="67">
        <f t="shared" ref="T401:T416" si="149">S401*IF(ABS($B401-$S$14)&lt;12,0,1)</f>
        <v>0</v>
      </c>
      <c r="U401" s="91">
        <f t="shared" si="139"/>
        <v>361</v>
      </c>
      <c r="V401" s="54">
        <f t="shared" ref="V401:W416" si="150">SUM(F401:F424)</f>
        <v>0</v>
      </c>
      <c r="W401" s="54">
        <f t="shared" si="150"/>
        <v>0</v>
      </c>
      <c r="X401" s="41">
        <f t="shared" si="137"/>
        <v>0</v>
      </c>
      <c r="Y401" s="40">
        <f>MAX($R$41:R389,R425:R796)</f>
        <v>3.6000000000000001E-5</v>
      </c>
      <c r="Z401" s="66">
        <f t="shared" si="132"/>
        <v>3.6000000000000001E-5</v>
      </c>
      <c r="AA401" s="35">
        <v>361</v>
      </c>
      <c r="AB401" s="41">
        <f t="shared" ref="AB401:AB433" si="151">SUM(F401:F428)</f>
        <v>0</v>
      </c>
      <c r="AC401" s="41">
        <f t="shared" ref="AC401:AC433" si="152">SUM(G401:G428)</f>
        <v>0</v>
      </c>
      <c r="AD401" s="41">
        <f t="shared" si="138"/>
        <v>0</v>
      </c>
      <c r="AE401" s="35">
        <v>361</v>
      </c>
      <c r="AF401" s="105" t="s">
        <v>51</v>
      </c>
      <c r="AG401" s="1"/>
      <c r="AH401" s="1"/>
      <c r="AI401" s="1"/>
      <c r="AJ401" s="1"/>
      <c r="AK401" s="1"/>
      <c r="AL401" s="1"/>
      <c r="AM401" s="1"/>
      <c r="AN401" s="1" t="s">
        <v>51</v>
      </c>
    </row>
    <row r="402" spans="1:40" hidden="1" x14ac:dyDescent="0.2">
      <c r="A402" s="306" t="s">
        <v>147</v>
      </c>
      <c r="B402" s="39">
        <f t="shared" ref="B402:B460" si="153">B401+1</f>
        <v>362</v>
      </c>
      <c r="C402" s="180">
        <f>IF(OR(C401="",C401=Data_Inputs!$G$15),"",MAX(Data_Inputs!$G$15,IF(LEFT(Data_Inputs!$G$23)="M",DATE(YEAR(E402),MONTH(E402),1),DATE(YEAR(E402)-1,Data_Inputs!$K$37,1))))</f>
        <v>33543</v>
      </c>
      <c r="D402" s="75" t="s">
        <v>9</v>
      </c>
      <c r="E402" s="180">
        <f>IF(OR(C401="",C401=Data_Inputs!$G$15),"",C401-1)</f>
        <v>33572</v>
      </c>
      <c r="F402" s="54">
        <v>0</v>
      </c>
      <c r="G402" s="54">
        <v>0</v>
      </c>
      <c r="H402" s="54">
        <f t="shared" si="142"/>
        <v>0</v>
      </c>
      <c r="I402" s="67">
        <f t="shared" si="143"/>
        <v>0</v>
      </c>
      <c r="J402" s="65"/>
      <c r="K402" s="67">
        <f t="shared" si="144"/>
        <v>0</v>
      </c>
      <c r="L402" s="67">
        <f t="shared" si="145"/>
        <v>0</v>
      </c>
      <c r="M402" s="148">
        <f t="shared" si="140"/>
        <v>0</v>
      </c>
      <c r="N402" s="11">
        <f t="shared" si="141"/>
        <v>0</v>
      </c>
      <c r="O402" s="11">
        <f t="shared" si="135"/>
        <v>0</v>
      </c>
      <c r="P402" s="11">
        <f t="shared" si="146"/>
        <v>0</v>
      </c>
      <c r="Q402" s="11">
        <f t="shared" si="147"/>
        <v>0</v>
      </c>
      <c r="R402" s="140">
        <f t="shared" si="136"/>
        <v>-9.9999999999999995E-8</v>
      </c>
      <c r="S402" s="67">
        <f t="shared" si="148"/>
        <v>-9.9999999999999995E-8</v>
      </c>
      <c r="T402" s="67">
        <f t="shared" si="149"/>
        <v>-9.9999999999999995E-8</v>
      </c>
      <c r="U402" s="91">
        <f t="shared" si="139"/>
        <v>362</v>
      </c>
      <c r="V402" s="54">
        <f t="shared" si="150"/>
        <v>0</v>
      </c>
      <c r="W402" s="54">
        <f t="shared" si="150"/>
        <v>0</v>
      </c>
      <c r="X402" s="41">
        <f t="shared" si="137"/>
        <v>-9.9999999999999995E-8</v>
      </c>
      <c r="Y402" s="40">
        <f>MAX($R$41:R390,R426:R797)</f>
        <v>3.6000000000000001E-5</v>
      </c>
      <c r="Z402" s="66">
        <f t="shared" si="132"/>
        <v>3.5899999999999998E-5</v>
      </c>
      <c r="AA402" s="35">
        <v>362</v>
      </c>
      <c r="AB402" s="41">
        <f t="shared" si="151"/>
        <v>0</v>
      </c>
      <c r="AC402" s="41">
        <f t="shared" si="152"/>
        <v>0</v>
      </c>
      <c r="AD402" s="41">
        <f t="shared" si="138"/>
        <v>-9.9999999999999995E-8</v>
      </c>
      <c r="AE402" s="35">
        <v>362</v>
      </c>
      <c r="AF402" s="105" t="s">
        <v>51</v>
      </c>
      <c r="AG402" s="1"/>
      <c r="AH402" s="1"/>
      <c r="AI402" s="1"/>
      <c r="AJ402" s="1"/>
      <c r="AK402" s="1"/>
      <c r="AL402" s="1"/>
      <c r="AM402" s="1"/>
      <c r="AN402" s="1" t="s">
        <v>51</v>
      </c>
    </row>
    <row r="403" spans="1:40" hidden="1" x14ac:dyDescent="0.2">
      <c r="A403" s="306" t="s">
        <v>147</v>
      </c>
      <c r="B403" s="39">
        <f t="shared" si="153"/>
        <v>363</v>
      </c>
      <c r="C403" s="180">
        <f>IF(OR(C402="",C402=Data_Inputs!$G$15),"",MAX(Data_Inputs!$G$15,IF(LEFT(Data_Inputs!$G$23)="M",DATE(YEAR(E403),MONTH(E403),1),DATE(YEAR(E403)-1,Data_Inputs!$K$37,1))))</f>
        <v>33512</v>
      </c>
      <c r="D403" s="75" t="s">
        <v>9</v>
      </c>
      <c r="E403" s="180">
        <f>IF(OR(C402="",C402=Data_Inputs!$G$15),"",C402-1)</f>
        <v>33542</v>
      </c>
      <c r="F403" s="54">
        <v>0</v>
      </c>
      <c r="G403" s="54">
        <v>0</v>
      </c>
      <c r="H403" s="54">
        <f t="shared" si="142"/>
        <v>0</v>
      </c>
      <c r="I403" s="67">
        <f t="shared" si="143"/>
        <v>0</v>
      </c>
      <c r="J403" s="65"/>
      <c r="K403" s="67">
        <f t="shared" si="144"/>
        <v>0</v>
      </c>
      <c r="L403" s="67">
        <f t="shared" si="145"/>
        <v>0</v>
      </c>
      <c r="M403" s="148">
        <f t="shared" si="140"/>
        <v>0</v>
      </c>
      <c r="N403" s="11">
        <f t="shared" si="141"/>
        <v>0</v>
      </c>
      <c r="O403" s="11">
        <f t="shared" si="135"/>
        <v>0</v>
      </c>
      <c r="P403" s="11">
        <f t="shared" si="146"/>
        <v>0</v>
      </c>
      <c r="Q403" s="11">
        <f t="shared" si="147"/>
        <v>0</v>
      </c>
      <c r="R403" s="140">
        <f t="shared" si="136"/>
        <v>-1.9999999999999999E-7</v>
      </c>
      <c r="S403" s="67">
        <f t="shared" si="148"/>
        <v>-1.9999999999999999E-7</v>
      </c>
      <c r="T403" s="67">
        <f t="shared" si="149"/>
        <v>-1.9999999999999999E-7</v>
      </c>
      <c r="U403" s="91">
        <f t="shared" si="139"/>
        <v>363</v>
      </c>
      <c r="V403" s="54">
        <f t="shared" si="150"/>
        <v>0</v>
      </c>
      <c r="W403" s="54">
        <f t="shared" si="150"/>
        <v>0</v>
      </c>
      <c r="X403" s="41">
        <f t="shared" si="137"/>
        <v>-1.9999999999999999E-7</v>
      </c>
      <c r="Y403" s="40">
        <f>MAX($R$41:R391,R427:R798)</f>
        <v>3.6000000000000001E-5</v>
      </c>
      <c r="Z403" s="66">
        <f t="shared" si="132"/>
        <v>3.5800000000000003E-5</v>
      </c>
      <c r="AA403" s="35">
        <v>363</v>
      </c>
      <c r="AB403" s="41">
        <f t="shared" si="151"/>
        <v>0</v>
      </c>
      <c r="AC403" s="41">
        <f t="shared" si="152"/>
        <v>0</v>
      </c>
      <c r="AD403" s="41">
        <f t="shared" si="138"/>
        <v>-1.9999999999999999E-7</v>
      </c>
      <c r="AE403" s="35">
        <v>363</v>
      </c>
      <c r="AF403" s="105" t="s">
        <v>51</v>
      </c>
      <c r="AG403" s="1"/>
      <c r="AH403" s="1"/>
      <c r="AI403" s="1"/>
      <c r="AJ403" s="1"/>
      <c r="AK403" s="1"/>
      <c r="AL403" s="1"/>
      <c r="AM403" s="1"/>
      <c r="AN403" s="1" t="s">
        <v>51</v>
      </c>
    </row>
    <row r="404" spans="1:40" hidden="1" x14ac:dyDescent="0.2">
      <c r="A404" s="306" t="s">
        <v>147</v>
      </c>
      <c r="B404" s="39">
        <f t="shared" si="153"/>
        <v>364</v>
      </c>
      <c r="C404" s="180">
        <f>IF(OR(C403="",C403=Data_Inputs!$G$15),"",MAX(Data_Inputs!$G$15,IF(LEFT(Data_Inputs!$G$23)="M",DATE(YEAR(E404),MONTH(E404),1),DATE(YEAR(E404)-1,Data_Inputs!$K$37,1))))</f>
        <v>33482</v>
      </c>
      <c r="D404" s="75" t="s">
        <v>9</v>
      </c>
      <c r="E404" s="180">
        <f>IF(OR(C403="",C403=Data_Inputs!$G$15),"",C403-1)</f>
        <v>33511</v>
      </c>
      <c r="F404" s="54">
        <v>0</v>
      </c>
      <c r="G404" s="54">
        <v>0</v>
      </c>
      <c r="H404" s="54">
        <f t="shared" si="142"/>
        <v>0</v>
      </c>
      <c r="I404" s="67">
        <f t="shared" si="143"/>
        <v>0</v>
      </c>
      <c r="J404" s="65"/>
      <c r="K404" s="67">
        <f t="shared" si="144"/>
        <v>0</v>
      </c>
      <c r="L404" s="67">
        <f t="shared" si="145"/>
        <v>0</v>
      </c>
      <c r="M404" s="148">
        <f t="shared" si="140"/>
        <v>0</v>
      </c>
      <c r="N404" s="11">
        <f t="shared" si="141"/>
        <v>0</v>
      </c>
      <c r="O404" s="11">
        <f t="shared" si="135"/>
        <v>0</v>
      </c>
      <c r="P404" s="11">
        <f t="shared" si="146"/>
        <v>0</v>
      </c>
      <c r="Q404" s="11">
        <f t="shared" si="147"/>
        <v>0</v>
      </c>
      <c r="R404" s="140">
        <f t="shared" si="136"/>
        <v>-2.9999999999999999E-7</v>
      </c>
      <c r="S404" s="67">
        <f t="shared" si="148"/>
        <v>-2.9999999999999999E-7</v>
      </c>
      <c r="T404" s="67">
        <f t="shared" si="149"/>
        <v>-2.9999999999999999E-7</v>
      </c>
      <c r="U404" s="91">
        <f t="shared" si="139"/>
        <v>364</v>
      </c>
      <c r="V404" s="54">
        <f t="shared" si="150"/>
        <v>0</v>
      </c>
      <c r="W404" s="54">
        <f t="shared" si="150"/>
        <v>0</v>
      </c>
      <c r="X404" s="41">
        <f t="shared" si="137"/>
        <v>-2.9999999999999999E-7</v>
      </c>
      <c r="Y404" s="40">
        <f>MAX($R$41:R392,R428:R799)</f>
        <v>3.6000000000000001E-5</v>
      </c>
      <c r="Z404" s="66">
        <f t="shared" si="132"/>
        <v>3.57E-5</v>
      </c>
      <c r="AA404" s="35">
        <v>364</v>
      </c>
      <c r="AB404" s="41">
        <f t="shared" si="151"/>
        <v>0</v>
      </c>
      <c r="AC404" s="41">
        <f t="shared" si="152"/>
        <v>0</v>
      </c>
      <c r="AD404" s="41">
        <f t="shared" si="138"/>
        <v>-2.9999999999999999E-7</v>
      </c>
      <c r="AE404" s="35">
        <v>364</v>
      </c>
      <c r="AF404" s="105" t="s">
        <v>51</v>
      </c>
      <c r="AG404" s="1"/>
      <c r="AH404" s="1"/>
      <c r="AI404" s="1"/>
      <c r="AJ404" s="1"/>
      <c r="AK404" s="1"/>
      <c r="AL404" s="1"/>
      <c r="AM404" s="1"/>
      <c r="AN404" s="1" t="s">
        <v>51</v>
      </c>
    </row>
    <row r="405" spans="1:40" hidden="1" x14ac:dyDescent="0.2">
      <c r="A405" s="306" t="s">
        <v>147</v>
      </c>
      <c r="B405" s="39">
        <f t="shared" si="153"/>
        <v>365</v>
      </c>
      <c r="C405" s="180">
        <f>IF(OR(C404="",C404=Data_Inputs!$G$15),"",MAX(Data_Inputs!$G$15,IF(LEFT(Data_Inputs!$G$23)="M",DATE(YEAR(E405),MONTH(E405),1),DATE(YEAR(E405)-1,Data_Inputs!$K$37,1))))</f>
        <v>33451</v>
      </c>
      <c r="D405" s="75" t="s">
        <v>9</v>
      </c>
      <c r="E405" s="180">
        <f>IF(OR(C404="",C404=Data_Inputs!$G$15),"",C404-1)</f>
        <v>33481</v>
      </c>
      <c r="F405" s="54">
        <v>0</v>
      </c>
      <c r="G405" s="54">
        <v>0</v>
      </c>
      <c r="H405" s="54">
        <f t="shared" si="142"/>
        <v>0</v>
      </c>
      <c r="I405" s="67">
        <f t="shared" si="143"/>
        <v>0</v>
      </c>
      <c r="J405" s="65"/>
      <c r="K405" s="67">
        <f t="shared" si="144"/>
        <v>0</v>
      </c>
      <c r="L405" s="67">
        <f t="shared" si="145"/>
        <v>0</v>
      </c>
      <c r="M405" s="148">
        <f t="shared" si="140"/>
        <v>0</v>
      </c>
      <c r="N405" s="11">
        <f t="shared" si="141"/>
        <v>0</v>
      </c>
      <c r="O405" s="11">
        <f t="shared" si="135"/>
        <v>0</v>
      </c>
      <c r="P405" s="11">
        <f t="shared" si="146"/>
        <v>0</v>
      </c>
      <c r="Q405" s="11">
        <f t="shared" si="147"/>
        <v>0</v>
      </c>
      <c r="R405" s="140">
        <f t="shared" si="136"/>
        <v>-3.9999999999999998E-7</v>
      </c>
      <c r="S405" s="67">
        <f t="shared" si="148"/>
        <v>-3.9999999999999998E-7</v>
      </c>
      <c r="T405" s="67">
        <f t="shared" si="149"/>
        <v>-3.9999999999999998E-7</v>
      </c>
      <c r="U405" s="91">
        <f t="shared" si="139"/>
        <v>365</v>
      </c>
      <c r="V405" s="54">
        <f t="shared" si="150"/>
        <v>0</v>
      </c>
      <c r="W405" s="54">
        <f t="shared" si="150"/>
        <v>0</v>
      </c>
      <c r="X405" s="41">
        <f t="shared" si="137"/>
        <v>-3.9999999999999998E-7</v>
      </c>
      <c r="Y405" s="40">
        <f>MAX($R$41:R393,R429:R800)</f>
        <v>3.6000000000000001E-5</v>
      </c>
      <c r="Z405" s="66">
        <f t="shared" si="132"/>
        <v>3.5599999999999998E-5</v>
      </c>
      <c r="AA405" s="35">
        <v>365</v>
      </c>
      <c r="AB405" s="41">
        <f t="shared" si="151"/>
        <v>0</v>
      </c>
      <c r="AC405" s="41">
        <f t="shared" si="152"/>
        <v>0</v>
      </c>
      <c r="AD405" s="41">
        <f t="shared" si="138"/>
        <v>-3.9999999999999998E-7</v>
      </c>
      <c r="AE405" s="35">
        <v>365</v>
      </c>
      <c r="AF405" s="105" t="s">
        <v>51</v>
      </c>
      <c r="AG405" s="1"/>
      <c r="AH405" s="1"/>
      <c r="AI405" s="1"/>
      <c r="AJ405" s="1"/>
      <c r="AK405" s="1"/>
      <c r="AL405" s="1"/>
      <c r="AM405" s="1"/>
      <c r="AN405" s="1" t="s">
        <v>51</v>
      </c>
    </row>
    <row r="406" spans="1:40" hidden="1" x14ac:dyDescent="0.2">
      <c r="A406" s="306" t="s">
        <v>147</v>
      </c>
      <c r="B406" s="39">
        <f t="shared" si="153"/>
        <v>366</v>
      </c>
      <c r="C406" s="180">
        <f>IF(OR(C405="",C405=Data_Inputs!$G$15),"",MAX(Data_Inputs!$G$15,IF(LEFT(Data_Inputs!$G$23)="M",DATE(YEAR(E406),MONTH(E406),1),DATE(YEAR(E406)-1,Data_Inputs!$K$37,1))))</f>
        <v>33420</v>
      </c>
      <c r="D406" s="75" t="s">
        <v>9</v>
      </c>
      <c r="E406" s="180">
        <f>IF(OR(C405="",C405=Data_Inputs!$G$15),"",C405-1)</f>
        <v>33450</v>
      </c>
      <c r="F406" s="54">
        <v>0</v>
      </c>
      <c r="G406" s="54">
        <v>0</v>
      </c>
      <c r="H406" s="54">
        <f t="shared" si="142"/>
        <v>0</v>
      </c>
      <c r="I406" s="67">
        <f t="shared" si="143"/>
        <v>0</v>
      </c>
      <c r="J406" s="65"/>
      <c r="K406" s="67">
        <f t="shared" si="144"/>
        <v>0</v>
      </c>
      <c r="L406" s="67">
        <f t="shared" si="145"/>
        <v>0</v>
      </c>
      <c r="M406" s="148">
        <f t="shared" si="140"/>
        <v>0</v>
      </c>
      <c r="N406" s="11">
        <f t="shared" si="141"/>
        <v>0</v>
      </c>
      <c r="O406" s="11">
        <f t="shared" si="135"/>
        <v>0</v>
      </c>
      <c r="P406" s="11">
        <f t="shared" si="146"/>
        <v>0</v>
      </c>
      <c r="Q406" s="11">
        <f t="shared" si="147"/>
        <v>0</v>
      </c>
      <c r="R406" s="140">
        <f t="shared" si="136"/>
        <v>-4.9999999999999998E-7</v>
      </c>
      <c r="S406" s="67">
        <f t="shared" si="148"/>
        <v>-4.9999999999999998E-7</v>
      </c>
      <c r="T406" s="67">
        <f t="shared" si="149"/>
        <v>-4.9999999999999998E-7</v>
      </c>
      <c r="U406" s="91">
        <f t="shared" si="139"/>
        <v>366</v>
      </c>
      <c r="V406" s="54">
        <f t="shared" si="150"/>
        <v>0</v>
      </c>
      <c r="W406" s="54">
        <f t="shared" si="150"/>
        <v>0</v>
      </c>
      <c r="X406" s="41">
        <f t="shared" si="137"/>
        <v>-4.9999999999999998E-7</v>
      </c>
      <c r="Y406" s="40">
        <f>MAX($R$41:R394,R430:R801)</f>
        <v>3.6000000000000001E-5</v>
      </c>
      <c r="Z406" s="66">
        <f t="shared" si="132"/>
        <v>3.5500000000000002E-5</v>
      </c>
      <c r="AA406" s="35">
        <v>366</v>
      </c>
      <c r="AB406" s="41">
        <f t="shared" si="151"/>
        <v>0</v>
      </c>
      <c r="AC406" s="41">
        <f t="shared" si="152"/>
        <v>0</v>
      </c>
      <c r="AD406" s="41">
        <f t="shared" si="138"/>
        <v>-4.9999999999999998E-7</v>
      </c>
      <c r="AE406" s="35">
        <v>366</v>
      </c>
      <c r="AF406" s="105" t="s">
        <v>51</v>
      </c>
      <c r="AG406" s="1"/>
      <c r="AH406" s="1"/>
      <c r="AI406" s="1"/>
      <c r="AJ406" s="1"/>
      <c r="AK406" s="1"/>
      <c r="AL406" s="1"/>
      <c r="AM406" s="1"/>
      <c r="AN406" s="1" t="s">
        <v>51</v>
      </c>
    </row>
    <row r="407" spans="1:40" hidden="1" x14ac:dyDescent="0.2">
      <c r="A407" s="306" t="s">
        <v>147</v>
      </c>
      <c r="B407" s="39">
        <f t="shared" si="153"/>
        <v>367</v>
      </c>
      <c r="C407" s="180">
        <f>IF(OR(C406="",C406=Data_Inputs!$G$15),"",MAX(Data_Inputs!$G$15,IF(LEFT(Data_Inputs!$G$23)="M",DATE(YEAR(E407),MONTH(E407),1),DATE(YEAR(E407)-1,Data_Inputs!$K$37,1))))</f>
        <v>33390</v>
      </c>
      <c r="D407" s="75" t="s">
        <v>9</v>
      </c>
      <c r="E407" s="180">
        <f>IF(OR(C406="",C406=Data_Inputs!$G$15),"",C406-1)</f>
        <v>33419</v>
      </c>
      <c r="F407" s="54">
        <v>0</v>
      </c>
      <c r="G407" s="54">
        <v>0</v>
      </c>
      <c r="H407" s="54">
        <f t="shared" si="142"/>
        <v>0</v>
      </c>
      <c r="I407" s="67">
        <f t="shared" si="143"/>
        <v>0</v>
      </c>
      <c r="J407" s="65"/>
      <c r="K407" s="67">
        <f t="shared" si="144"/>
        <v>0</v>
      </c>
      <c r="L407" s="67">
        <f t="shared" si="145"/>
        <v>0</v>
      </c>
      <c r="M407" s="148">
        <f t="shared" si="140"/>
        <v>0</v>
      </c>
      <c r="N407" s="11">
        <f t="shared" si="141"/>
        <v>0</v>
      </c>
      <c r="O407" s="11">
        <f t="shared" si="135"/>
        <v>0</v>
      </c>
      <c r="P407" s="11">
        <f t="shared" si="146"/>
        <v>0</v>
      </c>
      <c r="Q407" s="11">
        <f t="shared" si="147"/>
        <v>0</v>
      </c>
      <c r="R407" s="140">
        <f t="shared" si="136"/>
        <v>-5.9999999999999997E-7</v>
      </c>
      <c r="S407" s="67">
        <f t="shared" si="148"/>
        <v>-5.9999999999999997E-7</v>
      </c>
      <c r="T407" s="67">
        <f t="shared" si="149"/>
        <v>-5.9999999999999997E-7</v>
      </c>
      <c r="U407" s="91">
        <f t="shared" si="139"/>
        <v>367</v>
      </c>
      <c r="V407" s="54">
        <f t="shared" si="150"/>
        <v>0</v>
      </c>
      <c r="W407" s="54">
        <f t="shared" si="150"/>
        <v>0</v>
      </c>
      <c r="X407" s="41">
        <f t="shared" si="137"/>
        <v>-5.9999999999999997E-7</v>
      </c>
      <c r="Y407" s="40">
        <f>MAX($R$41:R395,R431:R802)</f>
        <v>3.6000000000000001E-5</v>
      </c>
      <c r="Z407" s="66">
        <f t="shared" si="132"/>
        <v>3.54E-5</v>
      </c>
      <c r="AA407" s="35">
        <v>367</v>
      </c>
      <c r="AB407" s="41">
        <f t="shared" si="151"/>
        <v>0</v>
      </c>
      <c r="AC407" s="41">
        <f t="shared" si="152"/>
        <v>0</v>
      </c>
      <c r="AD407" s="41">
        <f t="shared" si="138"/>
        <v>-5.9999999999999997E-7</v>
      </c>
      <c r="AE407" s="35">
        <v>367</v>
      </c>
      <c r="AF407" s="105" t="s">
        <v>51</v>
      </c>
      <c r="AG407" s="1"/>
      <c r="AH407" s="1"/>
      <c r="AI407" s="1"/>
      <c r="AJ407" s="1"/>
      <c r="AK407" s="1"/>
      <c r="AL407" s="1"/>
      <c r="AM407" s="1"/>
      <c r="AN407" s="1" t="s">
        <v>51</v>
      </c>
    </row>
    <row r="408" spans="1:40" hidden="1" x14ac:dyDescent="0.2">
      <c r="A408" s="306" t="s">
        <v>147</v>
      </c>
      <c r="B408" s="39">
        <f t="shared" si="153"/>
        <v>368</v>
      </c>
      <c r="C408" s="180">
        <f>IF(OR(C407="",C407=Data_Inputs!$G$15),"",MAX(Data_Inputs!$G$15,IF(LEFT(Data_Inputs!$G$23)="M",DATE(YEAR(E408),MONTH(E408),1),DATE(YEAR(E408)-1,Data_Inputs!$K$37,1))))</f>
        <v>33359</v>
      </c>
      <c r="D408" s="75" t="s">
        <v>9</v>
      </c>
      <c r="E408" s="180">
        <f>IF(OR(C407="",C407=Data_Inputs!$G$15),"",C407-1)</f>
        <v>33389</v>
      </c>
      <c r="F408" s="54">
        <v>0</v>
      </c>
      <c r="G408" s="54">
        <v>0</v>
      </c>
      <c r="H408" s="54">
        <f t="shared" si="142"/>
        <v>0</v>
      </c>
      <c r="I408" s="67">
        <f t="shared" si="143"/>
        <v>0</v>
      </c>
      <c r="J408" s="65"/>
      <c r="K408" s="67">
        <f t="shared" si="144"/>
        <v>0</v>
      </c>
      <c r="L408" s="67">
        <f t="shared" si="145"/>
        <v>0</v>
      </c>
      <c r="M408" s="148">
        <f t="shared" si="140"/>
        <v>0</v>
      </c>
      <c r="N408" s="11">
        <f t="shared" si="141"/>
        <v>0</v>
      </c>
      <c r="O408" s="11">
        <f t="shared" si="135"/>
        <v>0</v>
      </c>
      <c r="P408" s="11">
        <f t="shared" si="146"/>
        <v>0</v>
      </c>
      <c r="Q408" s="11">
        <f t="shared" si="147"/>
        <v>0</v>
      </c>
      <c r="R408" s="140">
        <f t="shared" si="136"/>
        <v>-6.9999999999999997E-7</v>
      </c>
      <c r="S408" s="67">
        <f t="shared" si="148"/>
        <v>-6.9999999999999997E-7</v>
      </c>
      <c r="T408" s="67">
        <f t="shared" si="149"/>
        <v>-6.9999999999999997E-7</v>
      </c>
      <c r="U408" s="91">
        <f t="shared" si="139"/>
        <v>368</v>
      </c>
      <c r="V408" s="54">
        <f t="shared" si="150"/>
        <v>0</v>
      </c>
      <c r="W408" s="54">
        <f t="shared" si="150"/>
        <v>0</v>
      </c>
      <c r="X408" s="41">
        <f t="shared" si="137"/>
        <v>-6.9999999999999997E-7</v>
      </c>
      <c r="Y408" s="40">
        <f>MAX($R$41:R396,R432:R803)</f>
        <v>3.6000000000000001E-5</v>
      </c>
      <c r="Z408" s="66">
        <f t="shared" si="132"/>
        <v>3.5300000000000004E-5</v>
      </c>
      <c r="AA408" s="35">
        <v>368</v>
      </c>
      <c r="AB408" s="41">
        <f t="shared" si="151"/>
        <v>0</v>
      </c>
      <c r="AC408" s="41">
        <f t="shared" si="152"/>
        <v>0</v>
      </c>
      <c r="AD408" s="41">
        <f t="shared" si="138"/>
        <v>-6.9999999999999997E-7</v>
      </c>
      <c r="AE408" s="35">
        <v>368</v>
      </c>
      <c r="AF408" s="105" t="s">
        <v>51</v>
      </c>
      <c r="AG408" s="1"/>
      <c r="AH408" s="1"/>
      <c r="AI408" s="1"/>
      <c r="AJ408" s="1"/>
      <c r="AK408" s="1"/>
      <c r="AL408" s="1"/>
      <c r="AM408" s="1"/>
      <c r="AN408" s="1" t="s">
        <v>51</v>
      </c>
    </row>
    <row r="409" spans="1:40" hidden="1" x14ac:dyDescent="0.2">
      <c r="A409" s="306" t="s">
        <v>147</v>
      </c>
      <c r="B409" s="39">
        <f t="shared" si="153"/>
        <v>369</v>
      </c>
      <c r="C409" s="180">
        <f>IF(OR(C408="",C408=Data_Inputs!$G$15),"",MAX(Data_Inputs!$G$15,IF(LEFT(Data_Inputs!$G$23)="M",DATE(YEAR(E409),MONTH(E409),1),DATE(YEAR(E409)-1,Data_Inputs!$K$37,1))))</f>
        <v>33329</v>
      </c>
      <c r="D409" s="75" t="s">
        <v>9</v>
      </c>
      <c r="E409" s="180">
        <f>IF(OR(C408="",C408=Data_Inputs!$G$15),"",C408-1)</f>
        <v>33358</v>
      </c>
      <c r="F409" s="54">
        <v>0</v>
      </c>
      <c r="G409" s="54">
        <v>0</v>
      </c>
      <c r="H409" s="54">
        <f t="shared" si="142"/>
        <v>0</v>
      </c>
      <c r="I409" s="67">
        <f t="shared" si="143"/>
        <v>0</v>
      </c>
      <c r="J409" s="65"/>
      <c r="K409" s="67">
        <f t="shared" si="144"/>
        <v>0</v>
      </c>
      <c r="L409" s="67">
        <f t="shared" si="145"/>
        <v>0</v>
      </c>
      <c r="M409" s="148">
        <f t="shared" si="140"/>
        <v>0</v>
      </c>
      <c r="N409" s="11">
        <f t="shared" si="141"/>
        <v>0</v>
      </c>
      <c r="O409" s="11">
        <f t="shared" si="135"/>
        <v>0</v>
      </c>
      <c r="P409" s="11">
        <f t="shared" si="146"/>
        <v>0</v>
      </c>
      <c r="Q409" s="11">
        <f t="shared" si="147"/>
        <v>0</v>
      </c>
      <c r="R409" s="140">
        <f t="shared" si="136"/>
        <v>-7.9999999999999996E-7</v>
      </c>
      <c r="S409" s="67">
        <f t="shared" si="148"/>
        <v>-7.9999999999999996E-7</v>
      </c>
      <c r="T409" s="67">
        <f t="shared" si="149"/>
        <v>-7.9999999999999996E-7</v>
      </c>
      <c r="U409" s="91">
        <f t="shared" si="139"/>
        <v>369</v>
      </c>
      <c r="V409" s="54">
        <f t="shared" si="150"/>
        <v>0</v>
      </c>
      <c r="W409" s="54">
        <f t="shared" si="150"/>
        <v>0</v>
      </c>
      <c r="X409" s="41">
        <f t="shared" si="137"/>
        <v>-7.9999999999999996E-7</v>
      </c>
      <c r="Y409" s="40">
        <f>MAX($R$41:R397,R433:R804)</f>
        <v>3.6000000000000001E-5</v>
      </c>
      <c r="Z409" s="66">
        <f t="shared" si="132"/>
        <v>3.5200000000000002E-5</v>
      </c>
      <c r="AA409" s="35">
        <v>369</v>
      </c>
      <c r="AB409" s="41">
        <f t="shared" si="151"/>
        <v>0</v>
      </c>
      <c r="AC409" s="41">
        <f t="shared" si="152"/>
        <v>0</v>
      </c>
      <c r="AD409" s="41">
        <f t="shared" si="138"/>
        <v>-7.9999999999999996E-7</v>
      </c>
      <c r="AE409" s="35">
        <v>369</v>
      </c>
      <c r="AF409" s="105" t="s">
        <v>51</v>
      </c>
      <c r="AG409" s="1"/>
      <c r="AH409" s="1"/>
      <c r="AI409" s="1"/>
      <c r="AJ409" s="1"/>
      <c r="AK409" s="1"/>
      <c r="AL409" s="1"/>
      <c r="AM409" s="1"/>
      <c r="AN409" s="1" t="s">
        <v>51</v>
      </c>
    </row>
    <row r="410" spans="1:40" hidden="1" x14ac:dyDescent="0.2">
      <c r="A410" s="306" t="s">
        <v>147</v>
      </c>
      <c r="B410" s="39">
        <f t="shared" si="153"/>
        <v>370</v>
      </c>
      <c r="C410" s="180">
        <f>IF(OR(C409="",C409=Data_Inputs!$G$15),"",MAX(Data_Inputs!$G$15,IF(LEFT(Data_Inputs!$G$23)="M",DATE(YEAR(E410),MONTH(E410),1),DATE(YEAR(E410)-1,Data_Inputs!$K$37,1))))</f>
        <v>33298</v>
      </c>
      <c r="D410" s="75" t="s">
        <v>9</v>
      </c>
      <c r="E410" s="180">
        <f>IF(OR(C409="",C409=Data_Inputs!$G$15),"",C409-1)</f>
        <v>33328</v>
      </c>
      <c r="F410" s="54">
        <v>0</v>
      </c>
      <c r="G410" s="54">
        <v>0</v>
      </c>
      <c r="H410" s="54">
        <f t="shared" si="142"/>
        <v>0</v>
      </c>
      <c r="I410" s="67">
        <f t="shared" si="143"/>
        <v>0</v>
      </c>
      <c r="J410" s="65"/>
      <c r="K410" s="67">
        <f t="shared" si="144"/>
        <v>0</v>
      </c>
      <c r="L410" s="67">
        <f t="shared" si="145"/>
        <v>0</v>
      </c>
      <c r="M410" s="148">
        <f t="shared" si="140"/>
        <v>0</v>
      </c>
      <c r="N410" s="11">
        <f t="shared" si="141"/>
        <v>0</v>
      </c>
      <c r="O410" s="11">
        <f t="shared" si="135"/>
        <v>0</v>
      </c>
      <c r="P410" s="11">
        <f t="shared" si="146"/>
        <v>0</v>
      </c>
      <c r="Q410" s="11">
        <f t="shared" si="147"/>
        <v>0</v>
      </c>
      <c r="R410" s="140">
        <f t="shared" si="136"/>
        <v>-8.9999999999999996E-7</v>
      </c>
      <c r="S410" s="67">
        <f t="shared" si="148"/>
        <v>-8.9999999999999996E-7</v>
      </c>
      <c r="T410" s="67">
        <f t="shared" si="149"/>
        <v>-8.9999999999999996E-7</v>
      </c>
      <c r="U410" s="91">
        <f t="shared" si="139"/>
        <v>370</v>
      </c>
      <c r="V410" s="54">
        <f t="shared" si="150"/>
        <v>0</v>
      </c>
      <c r="W410" s="54">
        <f t="shared" si="150"/>
        <v>0</v>
      </c>
      <c r="X410" s="41">
        <f t="shared" si="137"/>
        <v>-8.9999999999999996E-7</v>
      </c>
      <c r="Y410" s="40">
        <f>MAX($R$41:R398,R434:R805)</f>
        <v>3.6000000000000001E-5</v>
      </c>
      <c r="Z410" s="66">
        <f t="shared" si="132"/>
        <v>3.5099999999999999E-5</v>
      </c>
      <c r="AA410" s="35">
        <v>370</v>
      </c>
      <c r="AB410" s="41">
        <f t="shared" si="151"/>
        <v>0</v>
      </c>
      <c r="AC410" s="41">
        <f t="shared" si="152"/>
        <v>0</v>
      </c>
      <c r="AD410" s="41">
        <f t="shared" si="138"/>
        <v>-8.9999999999999996E-7</v>
      </c>
      <c r="AE410" s="35">
        <v>370</v>
      </c>
      <c r="AF410" s="105" t="s">
        <v>51</v>
      </c>
      <c r="AG410" s="1"/>
      <c r="AH410" s="1"/>
      <c r="AI410" s="1"/>
      <c r="AJ410" s="1"/>
      <c r="AK410" s="1"/>
      <c r="AL410" s="1"/>
      <c r="AM410" s="1"/>
      <c r="AN410" s="1" t="s">
        <v>51</v>
      </c>
    </row>
    <row r="411" spans="1:40" hidden="1" x14ac:dyDescent="0.2">
      <c r="A411" s="306" t="s">
        <v>147</v>
      </c>
      <c r="B411" s="39">
        <f t="shared" si="153"/>
        <v>371</v>
      </c>
      <c r="C411" s="180">
        <f>IF(OR(C410="",C410=Data_Inputs!$G$15),"",MAX(Data_Inputs!$G$15,IF(LEFT(Data_Inputs!$G$23)="M",DATE(YEAR(E411),MONTH(E411),1),DATE(YEAR(E411)-1,Data_Inputs!$K$37,1))))</f>
        <v>33270</v>
      </c>
      <c r="D411" s="75" t="s">
        <v>9</v>
      </c>
      <c r="E411" s="180">
        <f>IF(OR(C410="",C410=Data_Inputs!$G$15),"",C410-1)</f>
        <v>33297</v>
      </c>
      <c r="F411" s="54">
        <v>0</v>
      </c>
      <c r="G411" s="54">
        <v>0</v>
      </c>
      <c r="H411" s="54">
        <f t="shared" si="142"/>
        <v>0</v>
      </c>
      <c r="I411" s="67">
        <f t="shared" si="143"/>
        <v>0</v>
      </c>
      <c r="J411" s="65"/>
      <c r="K411" s="67">
        <f t="shared" si="144"/>
        <v>0</v>
      </c>
      <c r="L411" s="67">
        <f t="shared" si="145"/>
        <v>0</v>
      </c>
      <c r="M411" s="148">
        <f t="shared" si="140"/>
        <v>0</v>
      </c>
      <c r="N411" s="11">
        <f t="shared" si="141"/>
        <v>0</v>
      </c>
      <c r="O411" s="11">
        <f t="shared" si="135"/>
        <v>0</v>
      </c>
      <c r="P411" s="11">
        <f t="shared" si="146"/>
        <v>0</v>
      </c>
      <c r="Q411" s="11">
        <f t="shared" si="147"/>
        <v>0</v>
      </c>
      <c r="R411" s="140">
        <f t="shared" si="136"/>
        <v>-9.9999999999999995E-7</v>
      </c>
      <c r="S411" s="67">
        <f t="shared" si="148"/>
        <v>-9.9999999999999995E-7</v>
      </c>
      <c r="T411" s="67">
        <f t="shared" si="149"/>
        <v>-9.9999999999999995E-7</v>
      </c>
      <c r="U411" s="91">
        <f t="shared" si="139"/>
        <v>371</v>
      </c>
      <c r="V411" s="54">
        <f t="shared" si="150"/>
        <v>0</v>
      </c>
      <c r="W411" s="54">
        <f t="shared" si="150"/>
        <v>0</v>
      </c>
      <c r="X411" s="41">
        <f t="shared" si="137"/>
        <v>-9.9999999999999995E-7</v>
      </c>
      <c r="Y411" s="40">
        <f>MAX($R$41:R399,R435:R806)</f>
        <v>3.6000000000000001E-5</v>
      </c>
      <c r="Z411" s="66">
        <f t="shared" si="132"/>
        <v>3.5000000000000004E-5</v>
      </c>
      <c r="AA411" s="35">
        <v>371</v>
      </c>
      <c r="AB411" s="41">
        <f t="shared" si="151"/>
        <v>0</v>
      </c>
      <c r="AC411" s="41">
        <f t="shared" si="152"/>
        <v>0</v>
      </c>
      <c r="AD411" s="41">
        <f t="shared" si="138"/>
        <v>-9.9999999999999995E-7</v>
      </c>
      <c r="AE411" s="35">
        <v>371</v>
      </c>
      <c r="AF411" s="105" t="s">
        <v>51</v>
      </c>
      <c r="AG411" s="1"/>
      <c r="AH411" s="1"/>
      <c r="AI411" s="1"/>
      <c r="AJ411" s="1"/>
      <c r="AK411" s="1"/>
      <c r="AL411" s="1"/>
      <c r="AM411" s="1"/>
      <c r="AN411" s="1" t="s">
        <v>51</v>
      </c>
    </row>
    <row r="412" spans="1:40" hidden="1" x14ac:dyDescent="0.2">
      <c r="A412" s="306" t="s">
        <v>147</v>
      </c>
      <c r="B412" s="39">
        <f t="shared" si="153"/>
        <v>372</v>
      </c>
      <c r="C412" s="180">
        <f>IF(OR(C411="",C411=Data_Inputs!$G$15),"",MAX(Data_Inputs!$G$15,IF(LEFT(Data_Inputs!$G$23)="M",DATE(YEAR(E412),MONTH(E412),1),DATE(YEAR(E412)-1,Data_Inputs!$K$37,1))))</f>
        <v>33239</v>
      </c>
      <c r="D412" s="75" t="s">
        <v>9</v>
      </c>
      <c r="E412" s="180">
        <f>IF(OR(C411="",C411=Data_Inputs!$G$15),"",C411-1)</f>
        <v>33269</v>
      </c>
      <c r="F412" s="54">
        <v>0</v>
      </c>
      <c r="G412" s="54">
        <v>0</v>
      </c>
      <c r="H412" s="54">
        <f t="shared" si="142"/>
        <v>0</v>
      </c>
      <c r="I412" s="67">
        <f t="shared" si="143"/>
        <v>0</v>
      </c>
      <c r="J412" s="65"/>
      <c r="K412" s="67">
        <f t="shared" si="144"/>
        <v>0</v>
      </c>
      <c r="L412" s="67">
        <f t="shared" si="145"/>
        <v>0</v>
      </c>
      <c r="M412" s="148">
        <f t="shared" si="140"/>
        <v>0</v>
      </c>
      <c r="N412" s="11">
        <f t="shared" si="141"/>
        <v>0</v>
      </c>
      <c r="O412" s="11">
        <f t="shared" si="135"/>
        <v>0</v>
      </c>
      <c r="P412" s="11">
        <f t="shared" si="146"/>
        <v>0</v>
      </c>
      <c r="Q412" s="11">
        <f t="shared" si="147"/>
        <v>0</v>
      </c>
      <c r="R412" s="140">
        <f t="shared" si="136"/>
        <v>-1.1000000000000001E-6</v>
      </c>
      <c r="S412" s="67">
        <f t="shared" si="148"/>
        <v>-1.1000000000000001E-6</v>
      </c>
      <c r="T412" s="67">
        <f t="shared" si="149"/>
        <v>-1.1000000000000001E-6</v>
      </c>
      <c r="U412" s="91">
        <f t="shared" si="139"/>
        <v>372</v>
      </c>
      <c r="V412" s="54">
        <f t="shared" si="150"/>
        <v>0</v>
      </c>
      <c r="W412" s="54">
        <f t="shared" si="150"/>
        <v>0</v>
      </c>
      <c r="X412" s="41">
        <f t="shared" si="137"/>
        <v>-1.1000000000000001E-6</v>
      </c>
      <c r="Y412" s="40">
        <f>MAX($R$41:R400,R436:R807)</f>
        <v>3.6000000000000001E-5</v>
      </c>
      <c r="Z412" s="66">
        <f t="shared" si="132"/>
        <v>3.4900000000000001E-5</v>
      </c>
      <c r="AA412" s="35">
        <v>372</v>
      </c>
      <c r="AB412" s="41">
        <f t="shared" si="151"/>
        <v>0</v>
      </c>
      <c r="AC412" s="41">
        <f t="shared" si="152"/>
        <v>0</v>
      </c>
      <c r="AD412" s="41">
        <f t="shared" si="138"/>
        <v>-1.1000000000000001E-6</v>
      </c>
      <c r="AE412" s="35">
        <v>372</v>
      </c>
      <c r="AF412" s="105" t="s">
        <v>51</v>
      </c>
      <c r="AG412" s="1"/>
      <c r="AH412" s="1"/>
      <c r="AI412" s="1"/>
      <c r="AJ412" s="1"/>
      <c r="AK412" s="1"/>
      <c r="AL412" s="1"/>
      <c r="AM412" s="1"/>
      <c r="AN412" s="1" t="s">
        <v>51</v>
      </c>
    </row>
    <row r="413" spans="1:40" hidden="1" x14ac:dyDescent="0.2">
      <c r="A413" s="306" t="s">
        <v>147</v>
      </c>
      <c r="B413" s="39">
        <f t="shared" si="153"/>
        <v>373</v>
      </c>
      <c r="C413" s="180">
        <f>IF(OR(C412="",C412=Data_Inputs!$G$15),"",MAX(Data_Inputs!$G$15,IF(LEFT(Data_Inputs!$G$23)="M",DATE(YEAR(E413),MONTH(E413),1),DATE(YEAR(E413)-1,Data_Inputs!$K$37,1))))</f>
        <v>33208</v>
      </c>
      <c r="D413" s="75" t="s">
        <v>9</v>
      </c>
      <c r="E413" s="180">
        <f>IF(OR(C412="",C412=Data_Inputs!$G$15),"",C412-1)</f>
        <v>33238</v>
      </c>
      <c r="F413" s="54">
        <v>0</v>
      </c>
      <c r="G413" s="54">
        <v>0</v>
      </c>
      <c r="H413" s="54">
        <f t="shared" si="142"/>
        <v>0</v>
      </c>
      <c r="I413" s="67">
        <f t="shared" si="143"/>
        <v>0</v>
      </c>
      <c r="J413" s="65"/>
      <c r="K413" s="67">
        <f t="shared" si="144"/>
        <v>0</v>
      </c>
      <c r="L413" s="67">
        <f t="shared" si="145"/>
        <v>0</v>
      </c>
      <c r="M413" s="148">
        <f t="shared" si="140"/>
        <v>0</v>
      </c>
      <c r="N413" s="11">
        <f t="shared" si="141"/>
        <v>0</v>
      </c>
      <c r="O413" s="11">
        <f t="shared" si="135"/>
        <v>0</v>
      </c>
      <c r="P413" s="11">
        <f t="shared" si="146"/>
        <v>0</v>
      </c>
      <c r="Q413" s="11">
        <f t="shared" si="147"/>
        <v>0</v>
      </c>
      <c r="R413" s="140">
        <f t="shared" si="136"/>
        <v>-1.1999999999999999E-6</v>
      </c>
      <c r="S413" s="67">
        <f t="shared" si="148"/>
        <v>-1.1999999999999999E-6</v>
      </c>
      <c r="T413" s="67">
        <f t="shared" si="149"/>
        <v>-1.1999999999999999E-6</v>
      </c>
      <c r="U413" s="91">
        <f t="shared" si="139"/>
        <v>373</v>
      </c>
      <c r="V413" s="54">
        <f t="shared" si="150"/>
        <v>0</v>
      </c>
      <c r="W413" s="54">
        <f t="shared" si="150"/>
        <v>0</v>
      </c>
      <c r="X413" s="41">
        <f t="shared" si="137"/>
        <v>-1.1999999999999999E-6</v>
      </c>
      <c r="Y413" s="40">
        <f>MAX($R$41:R401,R437:R808)</f>
        <v>3.6000000000000001E-5</v>
      </c>
      <c r="Z413" s="66">
        <f t="shared" si="132"/>
        <v>3.4799999999999999E-5</v>
      </c>
      <c r="AA413" s="35">
        <v>373</v>
      </c>
      <c r="AB413" s="41">
        <f t="shared" si="151"/>
        <v>0</v>
      </c>
      <c r="AC413" s="41">
        <f t="shared" si="152"/>
        <v>0</v>
      </c>
      <c r="AD413" s="41">
        <f t="shared" si="138"/>
        <v>-1.1999999999999999E-6</v>
      </c>
      <c r="AE413" s="35">
        <v>373</v>
      </c>
      <c r="AF413" s="105" t="s">
        <v>51</v>
      </c>
      <c r="AG413" s="1"/>
      <c r="AH413" s="1"/>
      <c r="AI413" s="1"/>
      <c r="AJ413" s="1"/>
      <c r="AK413" s="1"/>
      <c r="AL413" s="1"/>
      <c r="AM413" s="1"/>
      <c r="AN413" s="1" t="s">
        <v>51</v>
      </c>
    </row>
    <row r="414" spans="1:40" hidden="1" x14ac:dyDescent="0.2">
      <c r="A414" s="306" t="s">
        <v>147</v>
      </c>
      <c r="B414" s="39">
        <f t="shared" si="153"/>
        <v>374</v>
      </c>
      <c r="C414" s="180">
        <f>IF(OR(C413="",C413=Data_Inputs!$G$15),"",MAX(Data_Inputs!$G$15,IF(LEFT(Data_Inputs!$G$23)="M",DATE(YEAR(E414),MONTH(E414),1),DATE(YEAR(E414)-1,Data_Inputs!$K$37,1))))</f>
        <v>33178</v>
      </c>
      <c r="D414" s="75" t="s">
        <v>9</v>
      </c>
      <c r="E414" s="180">
        <f>IF(OR(C413="",C413=Data_Inputs!$G$15),"",C413-1)</f>
        <v>33207</v>
      </c>
      <c r="F414" s="54">
        <v>0</v>
      </c>
      <c r="G414" s="54">
        <v>0</v>
      </c>
      <c r="H414" s="54">
        <f t="shared" si="142"/>
        <v>0</v>
      </c>
      <c r="I414" s="67">
        <f t="shared" si="143"/>
        <v>0</v>
      </c>
      <c r="J414" s="65"/>
      <c r="K414" s="67">
        <f t="shared" si="144"/>
        <v>0</v>
      </c>
      <c r="L414" s="67">
        <f t="shared" si="145"/>
        <v>0</v>
      </c>
      <c r="M414" s="148">
        <f t="shared" si="140"/>
        <v>0</v>
      </c>
      <c r="N414" s="11">
        <f t="shared" si="141"/>
        <v>0</v>
      </c>
      <c r="O414" s="11">
        <f t="shared" si="135"/>
        <v>0</v>
      </c>
      <c r="P414" s="11">
        <f t="shared" si="146"/>
        <v>0</v>
      </c>
      <c r="Q414" s="11">
        <f t="shared" si="147"/>
        <v>0</v>
      </c>
      <c r="R414" s="140">
        <f t="shared" si="136"/>
        <v>-1.3E-6</v>
      </c>
      <c r="S414" s="67">
        <f t="shared" si="148"/>
        <v>-1.3E-6</v>
      </c>
      <c r="T414" s="67">
        <f t="shared" si="149"/>
        <v>-1.3E-6</v>
      </c>
      <c r="U414" s="91">
        <f t="shared" si="139"/>
        <v>374</v>
      </c>
      <c r="V414" s="54">
        <f t="shared" si="150"/>
        <v>0</v>
      </c>
      <c r="W414" s="54">
        <f t="shared" si="150"/>
        <v>0</v>
      </c>
      <c r="X414" s="41">
        <f t="shared" si="137"/>
        <v>-1.3E-6</v>
      </c>
      <c r="Y414" s="40">
        <f>MAX($R$41:R402,R438:R809)</f>
        <v>3.6000000000000001E-5</v>
      </c>
      <c r="Z414" s="66">
        <f t="shared" si="132"/>
        <v>3.4700000000000003E-5</v>
      </c>
      <c r="AA414" s="35">
        <v>374</v>
      </c>
      <c r="AB414" s="41">
        <f t="shared" si="151"/>
        <v>0</v>
      </c>
      <c r="AC414" s="41">
        <f t="shared" si="152"/>
        <v>0</v>
      </c>
      <c r="AD414" s="41">
        <f t="shared" si="138"/>
        <v>-1.3E-6</v>
      </c>
      <c r="AE414" s="35">
        <v>374</v>
      </c>
      <c r="AF414" s="105" t="s">
        <v>51</v>
      </c>
      <c r="AG414" s="1"/>
      <c r="AH414" s="1"/>
      <c r="AI414" s="1"/>
      <c r="AJ414" s="1"/>
      <c r="AK414" s="1"/>
      <c r="AL414" s="1"/>
      <c r="AM414" s="1"/>
      <c r="AN414" s="1" t="s">
        <v>51</v>
      </c>
    </row>
    <row r="415" spans="1:40" hidden="1" x14ac:dyDescent="0.2">
      <c r="A415" s="306" t="s">
        <v>147</v>
      </c>
      <c r="B415" s="39">
        <f t="shared" si="153"/>
        <v>375</v>
      </c>
      <c r="C415" s="180">
        <f>IF(OR(C414="",C414=Data_Inputs!$G$15),"",MAX(Data_Inputs!$G$15,IF(LEFT(Data_Inputs!$G$23)="M",DATE(YEAR(E415),MONTH(E415),1),DATE(YEAR(E415)-1,Data_Inputs!$K$37,1))))</f>
        <v>33147</v>
      </c>
      <c r="D415" s="75" t="s">
        <v>9</v>
      </c>
      <c r="E415" s="180">
        <f>IF(OR(C414="",C414=Data_Inputs!$G$15),"",C414-1)</f>
        <v>33177</v>
      </c>
      <c r="F415" s="54">
        <v>0</v>
      </c>
      <c r="G415" s="54">
        <v>0</v>
      </c>
      <c r="H415" s="54">
        <f t="shared" si="142"/>
        <v>0</v>
      </c>
      <c r="I415" s="67">
        <f t="shared" si="143"/>
        <v>0</v>
      </c>
      <c r="J415" s="65"/>
      <c r="K415" s="67">
        <f t="shared" si="144"/>
        <v>0</v>
      </c>
      <c r="L415" s="67">
        <f t="shared" si="145"/>
        <v>0</v>
      </c>
      <c r="M415" s="148">
        <f t="shared" si="140"/>
        <v>0</v>
      </c>
      <c r="N415" s="11">
        <f t="shared" si="141"/>
        <v>0</v>
      </c>
      <c r="O415" s="11">
        <f t="shared" si="135"/>
        <v>0</v>
      </c>
      <c r="P415" s="11">
        <f t="shared" si="146"/>
        <v>0</v>
      </c>
      <c r="Q415" s="11">
        <f t="shared" si="147"/>
        <v>0</v>
      </c>
      <c r="R415" s="140">
        <f t="shared" si="136"/>
        <v>-1.3999999999999999E-6</v>
      </c>
      <c r="S415" s="67">
        <f t="shared" si="148"/>
        <v>-1.3999999999999999E-6</v>
      </c>
      <c r="T415" s="67">
        <f t="shared" si="149"/>
        <v>-1.3999999999999999E-6</v>
      </c>
      <c r="U415" s="91">
        <f t="shared" si="139"/>
        <v>375</v>
      </c>
      <c r="V415" s="54">
        <f t="shared" si="150"/>
        <v>0</v>
      </c>
      <c r="W415" s="54">
        <f t="shared" si="150"/>
        <v>0</v>
      </c>
      <c r="X415" s="41">
        <f t="shared" si="137"/>
        <v>-1.3999999999999999E-6</v>
      </c>
      <c r="Y415" s="40">
        <f>MAX($R$41:R403,R439:R810)</f>
        <v>3.6000000000000001E-5</v>
      </c>
      <c r="Z415" s="66">
        <f t="shared" si="132"/>
        <v>3.4600000000000001E-5</v>
      </c>
      <c r="AA415" s="35">
        <v>375</v>
      </c>
      <c r="AB415" s="41">
        <f t="shared" si="151"/>
        <v>0</v>
      </c>
      <c r="AC415" s="41">
        <f t="shared" si="152"/>
        <v>0</v>
      </c>
      <c r="AD415" s="41">
        <f t="shared" si="138"/>
        <v>-1.3999999999999999E-6</v>
      </c>
      <c r="AE415" s="35">
        <v>375</v>
      </c>
      <c r="AF415" s="105" t="s">
        <v>51</v>
      </c>
      <c r="AG415" s="1"/>
      <c r="AH415" s="1"/>
      <c r="AI415" s="1"/>
      <c r="AJ415" s="1"/>
      <c r="AK415" s="1"/>
      <c r="AL415" s="1"/>
      <c r="AM415" s="1"/>
      <c r="AN415" s="1" t="s">
        <v>51</v>
      </c>
    </row>
    <row r="416" spans="1:40" hidden="1" x14ac:dyDescent="0.2">
      <c r="A416" s="306" t="s">
        <v>147</v>
      </c>
      <c r="B416" s="39">
        <f t="shared" si="153"/>
        <v>376</v>
      </c>
      <c r="C416" s="180">
        <f>IF(OR(C415="",C415=Data_Inputs!$G$15),"",MAX(Data_Inputs!$G$15,IF(LEFT(Data_Inputs!$G$23)="M",DATE(YEAR(E416),MONTH(E416),1),DATE(YEAR(E416)-1,Data_Inputs!$K$37,1))))</f>
        <v>33117</v>
      </c>
      <c r="D416" s="75" t="s">
        <v>9</v>
      </c>
      <c r="E416" s="180">
        <f>IF(OR(C415="",C415=Data_Inputs!$G$15),"",C415-1)</f>
        <v>33146</v>
      </c>
      <c r="F416" s="54">
        <v>0</v>
      </c>
      <c r="G416" s="54">
        <v>0</v>
      </c>
      <c r="H416" s="54">
        <f t="shared" si="142"/>
        <v>0</v>
      </c>
      <c r="I416" s="67">
        <f t="shared" si="143"/>
        <v>0</v>
      </c>
      <c r="J416" s="65"/>
      <c r="K416" s="67">
        <f t="shared" si="144"/>
        <v>0</v>
      </c>
      <c r="L416" s="67">
        <f t="shared" si="145"/>
        <v>0</v>
      </c>
      <c r="M416" s="148">
        <f t="shared" si="140"/>
        <v>0</v>
      </c>
      <c r="N416" s="11">
        <f t="shared" si="141"/>
        <v>0</v>
      </c>
      <c r="O416" s="11">
        <f t="shared" si="135"/>
        <v>0</v>
      </c>
      <c r="P416" s="11">
        <f t="shared" si="146"/>
        <v>0</v>
      </c>
      <c r="Q416" s="11">
        <f t="shared" si="147"/>
        <v>0</v>
      </c>
      <c r="R416" s="140">
        <f t="shared" si="136"/>
        <v>-1.5E-6</v>
      </c>
      <c r="S416" s="67">
        <f t="shared" si="148"/>
        <v>-1.5E-6</v>
      </c>
      <c r="T416" s="67">
        <f t="shared" si="149"/>
        <v>-1.5E-6</v>
      </c>
      <c r="U416" s="91">
        <f t="shared" si="139"/>
        <v>376</v>
      </c>
      <c r="V416" s="54">
        <f t="shared" si="150"/>
        <v>0</v>
      </c>
      <c r="W416" s="54">
        <f t="shared" si="150"/>
        <v>0</v>
      </c>
      <c r="X416" s="41">
        <f t="shared" si="137"/>
        <v>-1.5E-6</v>
      </c>
      <c r="Y416" s="40">
        <f>MAX($R$41:R404,R440:R811)</f>
        <v>3.6000000000000001E-5</v>
      </c>
      <c r="Z416" s="66">
        <f t="shared" si="132"/>
        <v>3.4499999999999998E-5</v>
      </c>
      <c r="AA416" s="35">
        <v>376</v>
      </c>
      <c r="AB416" s="41">
        <f t="shared" si="151"/>
        <v>0</v>
      </c>
      <c r="AC416" s="41">
        <f t="shared" si="152"/>
        <v>0</v>
      </c>
      <c r="AD416" s="41">
        <f t="shared" si="138"/>
        <v>-1.5E-6</v>
      </c>
      <c r="AE416" s="35">
        <v>376</v>
      </c>
      <c r="AF416" s="105" t="s">
        <v>51</v>
      </c>
      <c r="AG416" s="1"/>
      <c r="AH416" s="1"/>
      <c r="AI416" s="1"/>
      <c r="AJ416" s="1"/>
      <c r="AK416" s="1"/>
      <c r="AL416" s="1"/>
      <c r="AM416" s="1"/>
      <c r="AN416" s="1" t="s">
        <v>51</v>
      </c>
    </row>
    <row r="417" spans="1:40" hidden="1" x14ac:dyDescent="0.2">
      <c r="A417" s="306" t="s">
        <v>147</v>
      </c>
      <c r="B417" s="39">
        <f t="shared" si="153"/>
        <v>377</v>
      </c>
      <c r="C417" s="180">
        <f>IF(OR(C416="",C416=Data_Inputs!$G$15),"",MAX(Data_Inputs!$G$15,IF(LEFT(Data_Inputs!$G$23)="M",DATE(YEAR(E417),MONTH(E417),1),DATE(YEAR(E417)-1,Data_Inputs!$K$37,1))))</f>
        <v>33086</v>
      </c>
      <c r="D417" s="75" t="s">
        <v>9</v>
      </c>
      <c r="E417" s="180">
        <f>IF(OR(C416="",C416=Data_Inputs!$G$15),"",C416-1)</f>
        <v>33116</v>
      </c>
      <c r="F417" s="54">
        <v>0</v>
      </c>
      <c r="G417" s="54">
        <v>0</v>
      </c>
      <c r="H417" s="54">
        <f t="shared" ref="H417:H458" si="154">ROUND(F417+G417,2)</f>
        <v>0</v>
      </c>
      <c r="I417" s="67">
        <f t="shared" ref="I417:I449" si="155">SUM(F417:F428)</f>
        <v>0</v>
      </c>
      <c r="J417" s="65"/>
      <c r="K417" s="67">
        <f t="shared" ref="K417:K449" si="156">SUM(G417:G428)</f>
        <v>0</v>
      </c>
      <c r="L417" s="67">
        <f t="shared" si="145"/>
        <v>0</v>
      </c>
      <c r="M417" s="148">
        <f t="shared" si="140"/>
        <v>0</v>
      </c>
      <c r="N417" s="11">
        <f t="shared" si="141"/>
        <v>0</v>
      </c>
      <c r="O417" s="11">
        <f t="shared" si="135"/>
        <v>0</v>
      </c>
      <c r="P417" s="11">
        <f t="shared" si="146"/>
        <v>0</v>
      </c>
      <c r="Q417" s="11">
        <f t="shared" ref="Q417:Q436" si="157">L417</f>
        <v>0</v>
      </c>
      <c r="R417" s="140">
        <f t="shared" si="136"/>
        <v>-1.5999999999999999E-6</v>
      </c>
      <c r="S417" s="67">
        <f t="shared" ref="S417:S436" si="158">R417*IF(ABS($B417-$S$13)&lt;12,0,1)</f>
        <v>-1.5999999999999999E-6</v>
      </c>
      <c r="T417" s="67">
        <f t="shared" ref="T417:T436" si="159">S417*IF(ABS($B417-$S$14)&lt;12,0,1)</f>
        <v>-1.5999999999999999E-6</v>
      </c>
      <c r="U417" s="91">
        <f t="shared" si="139"/>
        <v>377</v>
      </c>
      <c r="V417" s="54">
        <f t="shared" ref="V417:W432" si="160">SUM(F417:F440)</f>
        <v>0</v>
      </c>
      <c r="W417" s="54">
        <f t="shared" si="160"/>
        <v>0</v>
      </c>
      <c r="X417" s="41">
        <f t="shared" si="137"/>
        <v>-1.5999999999999999E-6</v>
      </c>
      <c r="Y417" s="40">
        <f>MAX($R$41:R405,R441:R812)</f>
        <v>3.6000000000000001E-5</v>
      </c>
      <c r="Z417" s="66">
        <f t="shared" si="132"/>
        <v>3.4400000000000003E-5</v>
      </c>
      <c r="AA417" s="35">
        <v>377</v>
      </c>
      <c r="AB417" s="41">
        <f t="shared" si="151"/>
        <v>0</v>
      </c>
      <c r="AC417" s="41">
        <f t="shared" si="152"/>
        <v>0</v>
      </c>
      <c r="AD417" s="41">
        <f t="shared" si="138"/>
        <v>-1.5999999999999999E-6</v>
      </c>
      <c r="AE417" s="35">
        <v>377</v>
      </c>
      <c r="AF417" s="105" t="s">
        <v>51</v>
      </c>
      <c r="AG417" s="1"/>
      <c r="AH417" s="1"/>
      <c r="AI417" s="1"/>
      <c r="AJ417" s="1"/>
      <c r="AK417" s="1"/>
      <c r="AL417" s="1"/>
      <c r="AM417" s="1"/>
      <c r="AN417" s="1" t="s">
        <v>51</v>
      </c>
    </row>
    <row r="418" spans="1:40" hidden="1" x14ac:dyDescent="0.2">
      <c r="A418" s="306" t="s">
        <v>147</v>
      </c>
      <c r="B418" s="39">
        <f t="shared" si="153"/>
        <v>378</v>
      </c>
      <c r="C418" s="180">
        <f>IF(OR(C417="",C417=Data_Inputs!$G$15),"",MAX(Data_Inputs!$G$15,IF(LEFT(Data_Inputs!$G$23)="M",DATE(YEAR(E418),MONTH(E418),1),DATE(YEAR(E418)-1,Data_Inputs!$K$37,1))))</f>
        <v>33055</v>
      </c>
      <c r="D418" s="75" t="s">
        <v>9</v>
      </c>
      <c r="E418" s="180">
        <f>IF(OR(C417="",C417=Data_Inputs!$G$15),"",C417-1)</f>
        <v>33085</v>
      </c>
      <c r="F418" s="54">
        <v>0</v>
      </c>
      <c r="G418" s="54">
        <v>0</v>
      </c>
      <c r="H418" s="54">
        <f t="shared" si="154"/>
        <v>0</v>
      </c>
      <c r="I418" s="67">
        <f t="shared" si="155"/>
        <v>0</v>
      </c>
      <c r="J418" s="65"/>
      <c r="K418" s="67">
        <f t="shared" si="156"/>
        <v>0</v>
      </c>
      <c r="L418" s="67">
        <f t="shared" si="145"/>
        <v>0</v>
      </c>
      <c r="M418" s="148">
        <f t="shared" si="140"/>
        <v>0</v>
      </c>
      <c r="N418" s="11">
        <f t="shared" si="141"/>
        <v>0</v>
      </c>
      <c r="O418" s="11">
        <f t="shared" si="135"/>
        <v>0</v>
      </c>
      <c r="P418" s="11">
        <f t="shared" si="146"/>
        <v>0</v>
      </c>
      <c r="Q418" s="11">
        <f t="shared" si="157"/>
        <v>0</v>
      </c>
      <c r="R418" s="140">
        <f t="shared" si="136"/>
        <v>-1.7E-6</v>
      </c>
      <c r="S418" s="67">
        <f t="shared" si="158"/>
        <v>-1.7E-6</v>
      </c>
      <c r="T418" s="67">
        <f t="shared" si="159"/>
        <v>-1.7E-6</v>
      </c>
      <c r="U418" s="91">
        <f t="shared" si="139"/>
        <v>378</v>
      </c>
      <c r="V418" s="54">
        <f t="shared" si="160"/>
        <v>0</v>
      </c>
      <c r="W418" s="54">
        <f t="shared" si="160"/>
        <v>0</v>
      </c>
      <c r="X418" s="41">
        <f t="shared" si="137"/>
        <v>-1.7E-6</v>
      </c>
      <c r="Y418" s="40">
        <f>MAX($R$41:R406,R442:R813)</f>
        <v>3.6000000000000001E-5</v>
      </c>
      <c r="Z418" s="66">
        <f t="shared" si="132"/>
        <v>3.43E-5</v>
      </c>
      <c r="AA418" s="35">
        <v>378</v>
      </c>
      <c r="AB418" s="41">
        <f t="shared" si="151"/>
        <v>0</v>
      </c>
      <c r="AC418" s="41">
        <f t="shared" si="152"/>
        <v>0</v>
      </c>
      <c r="AD418" s="41">
        <f t="shared" si="138"/>
        <v>-1.7E-6</v>
      </c>
      <c r="AE418" s="35">
        <v>378</v>
      </c>
      <c r="AF418" s="105" t="s">
        <v>51</v>
      </c>
      <c r="AG418" s="1"/>
      <c r="AH418" s="1"/>
      <c r="AI418" s="1"/>
      <c r="AJ418" s="1"/>
      <c r="AK418" s="1"/>
      <c r="AL418" s="1"/>
      <c r="AM418" s="1"/>
      <c r="AN418" s="1" t="s">
        <v>51</v>
      </c>
    </row>
    <row r="419" spans="1:40" hidden="1" x14ac:dyDescent="0.2">
      <c r="A419" s="306" t="s">
        <v>147</v>
      </c>
      <c r="B419" s="39">
        <f t="shared" si="153"/>
        <v>379</v>
      </c>
      <c r="C419" s="180">
        <f>IF(OR(C418="",C418=Data_Inputs!$G$15),"",MAX(Data_Inputs!$G$15,IF(LEFT(Data_Inputs!$G$23)="M",DATE(YEAR(E419),MONTH(E419),1),DATE(YEAR(E419)-1,Data_Inputs!$K$37,1))))</f>
        <v>33025</v>
      </c>
      <c r="D419" s="75" t="s">
        <v>9</v>
      </c>
      <c r="E419" s="180">
        <f>IF(OR(C418="",C418=Data_Inputs!$G$15),"",C418-1)</f>
        <v>33054</v>
      </c>
      <c r="F419" s="54">
        <v>0</v>
      </c>
      <c r="G419" s="54">
        <v>0</v>
      </c>
      <c r="H419" s="54">
        <f t="shared" si="154"/>
        <v>0</v>
      </c>
      <c r="I419" s="67">
        <f t="shared" si="155"/>
        <v>0</v>
      </c>
      <c r="J419" s="65"/>
      <c r="K419" s="67">
        <f t="shared" si="156"/>
        <v>0</v>
      </c>
      <c r="L419" s="67">
        <f t="shared" ref="L419:L460" si="161">I419+K419</f>
        <v>0</v>
      </c>
      <c r="M419" s="148">
        <f t="shared" si="140"/>
        <v>0</v>
      </c>
      <c r="N419" s="11">
        <f t="shared" si="141"/>
        <v>0</v>
      </c>
      <c r="O419" s="11">
        <f t="shared" si="135"/>
        <v>0</v>
      </c>
      <c r="P419" s="11">
        <f t="shared" ref="P419:P436" si="162">ROUND(1.2*O419,2)</f>
        <v>0</v>
      </c>
      <c r="Q419" s="11">
        <f t="shared" si="157"/>
        <v>0</v>
      </c>
      <c r="R419" s="140">
        <f t="shared" si="136"/>
        <v>-1.7999999999999999E-6</v>
      </c>
      <c r="S419" s="67">
        <f t="shared" si="158"/>
        <v>-1.7999999999999999E-6</v>
      </c>
      <c r="T419" s="67">
        <f t="shared" si="159"/>
        <v>-1.7999999999999999E-6</v>
      </c>
      <c r="U419" s="91">
        <f t="shared" si="139"/>
        <v>379</v>
      </c>
      <c r="V419" s="54">
        <f t="shared" si="160"/>
        <v>0</v>
      </c>
      <c r="W419" s="54">
        <f t="shared" si="160"/>
        <v>0</v>
      </c>
      <c r="X419" s="41">
        <f t="shared" si="137"/>
        <v>-1.7999999999999999E-6</v>
      </c>
      <c r="Y419" s="40">
        <f>MAX($R$41:R407,R443:R814)</f>
        <v>3.6000000000000001E-5</v>
      </c>
      <c r="Z419" s="66">
        <f t="shared" si="132"/>
        <v>3.4199999999999998E-5</v>
      </c>
      <c r="AA419" s="35">
        <v>379</v>
      </c>
      <c r="AB419" s="41">
        <f t="shared" si="151"/>
        <v>0</v>
      </c>
      <c r="AC419" s="41">
        <f t="shared" si="152"/>
        <v>0</v>
      </c>
      <c r="AD419" s="41">
        <f t="shared" si="138"/>
        <v>-1.7999999999999999E-6</v>
      </c>
      <c r="AE419" s="35">
        <v>379</v>
      </c>
      <c r="AF419" s="105" t="s">
        <v>51</v>
      </c>
      <c r="AG419" s="1"/>
      <c r="AH419" s="1"/>
      <c r="AI419" s="1"/>
      <c r="AJ419" s="1"/>
      <c r="AK419" s="1"/>
      <c r="AL419" s="1"/>
      <c r="AM419" s="1"/>
      <c r="AN419" s="1" t="s">
        <v>51</v>
      </c>
    </row>
    <row r="420" spans="1:40" hidden="1" x14ac:dyDescent="0.2">
      <c r="A420" s="306" t="s">
        <v>147</v>
      </c>
      <c r="B420" s="39">
        <f t="shared" si="153"/>
        <v>380</v>
      </c>
      <c r="C420" s="180">
        <f>IF(OR(C419="",C419=Data_Inputs!$G$15),"",MAX(Data_Inputs!$G$15,IF(LEFT(Data_Inputs!$G$23)="M",DATE(YEAR(E420),MONTH(E420),1),DATE(YEAR(E420)-1,Data_Inputs!$K$37,1))))</f>
        <v>32994</v>
      </c>
      <c r="D420" s="75" t="s">
        <v>9</v>
      </c>
      <c r="E420" s="180">
        <f>IF(OR(C419="",C419=Data_Inputs!$G$15),"",C419-1)</f>
        <v>33024</v>
      </c>
      <c r="F420" s="54">
        <v>0</v>
      </c>
      <c r="G420" s="54">
        <v>0</v>
      </c>
      <c r="H420" s="54">
        <f t="shared" si="154"/>
        <v>0</v>
      </c>
      <c r="I420" s="67">
        <f t="shared" si="155"/>
        <v>0</v>
      </c>
      <c r="J420" s="65"/>
      <c r="K420" s="67">
        <f t="shared" si="156"/>
        <v>0</v>
      </c>
      <c r="L420" s="67">
        <f t="shared" si="161"/>
        <v>0</v>
      </c>
      <c r="M420" s="148">
        <f t="shared" si="140"/>
        <v>0</v>
      </c>
      <c r="N420" s="11">
        <f t="shared" si="141"/>
        <v>0</v>
      </c>
      <c r="O420" s="11">
        <f t="shared" si="135"/>
        <v>0</v>
      </c>
      <c r="P420" s="11">
        <f t="shared" si="162"/>
        <v>0</v>
      </c>
      <c r="Q420" s="11">
        <f t="shared" si="157"/>
        <v>0</v>
      </c>
      <c r="R420" s="140">
        <f t="shared" si="136"/>
        <v>-1.9E-6</v>
      </c>
      <c r="S420" s="67">
        <f t="shared" si="158"/>
        <v>-1.9E-6</v>
      </c>
      <c r="T420" s="67">
        <f t="shared" si="159"/>
        <v>-1.9E-6</v>
      </c>
      <c r="U420" s="91">
        <f t="shared" si="139"/>
        <v>380</v>
      </c>
      <c r="V420" s="54">
        <f t="shared" si="160"/>
        <v>0</v>
      </c>
      <c r="W420" s="54">
        <f t="shared" si="160"/>
        <v>0</v>
      </c>
      <c r="X420" s="41">
        <f t="shared" si="137"/>
        <v>-1.9E-6</v>
      </c>
      <c r="Y420" s="40">
        <f>MAX($R$41:R408,R444:R815)</f>
        <v>3.6000000000000001E-5</v>
      </c>
      <c r="Z420" s="66">
        <f t="shared" si="132"/>
        <v>3.4100000000000002E-5</v>
      </c>
      <c r="AA420" s="35">
        <v>380</v>
      </c>
      <c r="AB420" s="41">
        <f t="shared" si="151"/>
        <v>0</v>
      </c>
      <c r="AC420" s="41">
        <f t="shared" si="152"/>
        <v>0</v>
      </c>
      <c r="AD420" s="41">
        <f t="shared" si="138"/>
        <v>-1.9E-6</v>
      </c>
      <c r="AE420" s="35">
        <v>380</v>
      </c>
      <c r="AF420" s="105" t="s">
        <v>51</v>
      </c>
      <c r="AG420" s="1"/>
      <c r="AH420" s="1"/>
      <c r="AI420" s="1"/>
      <c r="AJ420" s="1"/>
      <c r="AK420" s="1"/>
      <c r="AL420" s="1"/>
      <c r="AM420" s="1"/>
      <c r="AN420" s="1" t="s">
        <v>51</v>
      </c>
    </row>
    <row r="421" spans="1:40" hidden="1" x14ac:dyDescent="0.2">
      <c r="A421" s="306" t="s">
        <v>147</v>
      </c>
      <c r="B421" s="39">
        <f t="shared" si="153"/>
        <v>381</v>
      </c>
      <c r="C421" s="180">
        <f>IF(OR(C420="",C420=Data_Inputs!$G$15),"",MAX(Data_Inputs!$G$15,IF(LEFT(Data_Inputs!$G$23)="M",DATE(YEAR(E421),MONTH(E421),1),DATE(YEAR(E421)-1,Data_Inputs!$K$37,1))))</f>
        <v>32964</v>
      </c>
      <c r="D421" s="75" t="s">
        <v>9</v>
      </c>
      <c r="E421" s="180">
        <f>IF(OR(C420="",C420=Data_Inputs!$G$15),"",C420-1)</f>
        <v>32993</v>
      </c>
      <c r="F421" s="54">
        <v>0</v>
      </c>
      <c r="G421" s="54">
        <v>0</v>
      </c>
      <c r="H421" s="54">
        <f t="shared" si="154"/>
        <v>0</v>
      </c>
      <c r="I421" s="67">
        <f t="shared" si="155"/>
        <v>0</v>
      </c>
      <c r="J421" s="65"/>
      <c r="K421" s="67">
        <f t="shared" si="156"/>
        <v>0</v>
      </c>
      <c r="L421" s="67">
        <f t="shared" si="161"/>
        <v>0</v>
      </c>
      <c r="M421" s="148">
        <f t="shared" si="140"/>
        <v>0</v>
      </c>
      <c r="N421" s="11">
        <f t="shared" si="141"/>
        <v>0</v>
      </c>
      <c r="O421" s="11">
        <f t="shared" si="135"/>
        <v>0</v>
      </c>
      <c r="P421" s="11">
        <f t="shared" si="162"/>
        <v>0</v>
      </c>
      <c r="Q421" s="11">
        <f t="shared" si="157"/>
        <v>0</v>
      </c>
      <c r="R421" s="140">
        <f t="shared" si="136"/>
        <v>-1.9999999999999999E-6</v>
      </c>
      <c r="S421" s="67">
        <f t="shared" si="158"/>
        <v>-1.9999999999999999E-6</v>
      </c>
      <c r="T421" s="67">
        <f t="shared" si="159"/>
        <v>-1.9999999999999999E-6</v>
      </c>
      <c r="U421" s="91">
        <f t="shared" si="139"/>
        <v>381</v>
      </c>
      <c r="V421" s="54">
        <f t="shared" si="160"/>
        <v>0</v>
      </c>
      <c r="W421" s="54">
        <f t="shared" si="160"/>
        <v>0</v>
      </c>
      <c r="X421" s="41">
        <f t="shared" si="137"/>
        <v>-1.9999999999999999E-6</v>
      </c>
      <c r="Y421" s="40">
        <f>MAX($R$41:R409,R445:R816)</f>
        <v>3.6000000000000001E-5</v>
      </c>
      <c r="Z421" s="66">
        <f t="shared" si="132"/>
        <v>3.4E-5</v>
      </c>
      <c r="AA421" s="35">
        <v>381</v>
      </c>
      <c r="AB421" s="41">
        <f t="shared" si="151"/>
        <v>0</v>
      </c>
      <c r="AC421" s="41">
        <f t="shared" si="152"/>
        <v>0</v>
      </c>
      <c r="AD421" s="41">
        <f t="shared" si="138"/>
        <v>-1.9999999999999999E-6</v>
      </c>
      <c r="AE421" s="35">
        <v>381</v>
      </c>
      <c r="AF421" s="105" t="s">
        <v>51</v>
      </c>
      <c r="AG421" s="1"/>
      <c r="AH421" s="1"/>
      <c r="AI421" s="1"/>
      <c r="AJ421" s="1"/>
      <c r="AK421" s="1"/>
      <c r="AL421" s="1"/>
      <c r="AM421" s="1"/>
      <c r="AN421" s="1" t="s">
        <v>51</v>
      </c>
    </row>
    <row r="422" spans="1:40" hidden="1" x14ac:dyDescent="0.2">
      <c r="A422" s="306" t="s">
        <v>147</v>
      </c>
      <c r="B422" s="39">
        <f t="shared" si="153"/>
        <v>382</v>
      </c>
      <c r="C422" s="180">
        <f>IF(OR(C421="",C421=Data_Inputs!$G$15),"",MAX(Data_Inputs!$G$15,IF(LEFT(Data_Inputs!$G$23)="M",DATE(YEAR(E422),MONTH(E422),1),DATE(YEAR(E422)-1,Data_Inputs!$K$37,1))))</f>
        <v>32933</v>
      </c>
      <c r="D422" s="75" t="s">
        <v>9</v>
      </c>
      <c r="E422" s="180">
        <f>IF(OR(C421="",C421=Data_Inputs!$G$15),"",C421-1)</f>
        <v>32963</v>
      </c>
      <c r="F422" s="54">
        <v>0</v>
      </c>
      <c r="G422" s="54">
        <v>0</v>
      </c>
      <c r="H422" s="54">
        <f t="shared" si="154"/>
        <v>0</v>
      </c>
      <c r="I422" s="67">
        <f t="shared" si="155"/>
        <v>0</v>
      </c>
      <c r="J422" s="65"/>
      <c r="K422" s="67">
        <f t="shared" si="156"/>
        <v>0</v>
      </c>
      <c r="L422" s="67">
        <f t="shared" si="161"/>
        <v>0</v>
      </c>
      <c r="M422" s="148">
        <f t="shared" si="140"/>
        <v>0</v>
      </c>
      <c r="N422" s="11">
        <f t="shared" si="141"/>
        <v>0</v>
      </c>
      <c r="O422" s="11">
        <f t="shared" si="135"/>
        <v>0</v>
      </c>
      <c r="P422" s="11">
        <f t="shared" si="162"/>
        <v>0</v>
      </c>
      <c r="Q422" s="11">
        <f t="shared" si="157"/>
        <v>0</v>
      </c>
      <c r="R422" s="140">
        <f t="shared" si="136"/>
        <v>-2.0999999999999998E-6</v>
      </c>
      <c r="S422" s="67">
        <f t="shared" si="158"/>
        <v>-2.0999999999999998E-6</v>
      </c>
      <c r="T422" s="67">
        <f t="shared" si="159"/>
        <v>-2.0999999999999998E-6</v>
      </c>
      <c r="U422" s="91">
        <f t="shared" si="139"/>
        <v>382</v>
      </c>
      <c r="V422" s="54">
        <f t="shared" si="160"/>
        <v>0</v>
      </c>
      <c r="W422" s="54">
        <f t="shared" si="160"/>
        <v>0</v>
      </c>
      <c r="X422" s="41">
        <f t="shared" si="137"/>
        <v>-2.0999999999999998E-6</v>
      </c>
      <c r="Y422" s="40">
        <f>MAX($R$41:R410,R446:R817)</f>
        <v>3.6000000000000001E-5</v>
      </c>
      <c r="Z422" s="66">
        <f t="shared" si="132"/>
        <v>3.3900000000000004E-5</v>
      </c>
      <c r="AA422" s="35">
        <v>382</v>
      </c>
      <c r="AB422" s="41">
        <f t="shared" si="151"/>
        <v>0</v>
      </c>
      <c r="AC422" s="41">
        <f t="shared" si="152"/>
        <v>0</v>
      </c>
      <c r="AD422" s="41">
        <f t="shared" si="138"/>
        <v>-2.0999999999999998E-6</v>
      </c>
      <c r="AE422" s="35">
        <v>382</v>
      </c>
      <c r="AF422" s="105" t="s">
        <v>51</v>
      </c>
      <c r="AG422" s="1"/>
      <c r="AH422" s="1"/>
      <c r="AI422" s="1"/>
      <c r="AJ422" s="1"/>
      <c r="AK422" s="1"/>
      <c r="AL422" s="1"/>
      <c r="AM422" s="1"/>
      <c r="AN422" s="1" t="s">
        <v>51</v>
      </c>
    </row>
    <row r="423" spans="1:40" hidden="1" x14ac:dyDescent="0.2">
      <c r="A423" s="306" t="s">
        <v>147</v>
      </c>
      <c r="B423" s="39">
        <f t="shared" si="153"/>
        <v>383</v>
      </c>
      <c r="C423" s="180">
        <f>IF(OR(C422="",C422=Data_Inputs!$G$15),"",MAX(Data_Inputs!$G$15,IF(LEFT(Data_Inputs!$G$23)="M",DATE(YEAR(E423),MONTH(E423),1),DATE(YEAR(E423)-1,Data_Inputs!$K$37,1))))</f>
        <v>32905</v>
      </c>
      <c r="D423" s="75" t="s">
        <v>9</v>
      </c>
      <c r="E423" s="180">
        <f>IF(OR(C422="",C422=Data_Inputs!$G$15),"",C422-1)</f>
        <v>32932</v>
      </c>
      <c r="F423" s="54">
        <v>0</v>
      </c>
      <c r="G423" s="54">
        <v>0</v>
      </c>
      <c r="H423" s="54">
        <f t="shared" si="154"/>
        <v>0</v>
      </c>
      <c r="I423" s="67">
        <f t="shared" si="155"/>
        <v>0</v>
      </c>
      <c r="J423" s="65"/>
      <c r="K423" s="67">
        <f t="shared" si="156"/>
        <v>0</v>
      </c>
      <c r="L423" s="67">
        <f t="shared" si="161"/>
        <v>0</v>
      </c>
      <c r="M423" s="148">
        <f t="shared" si="140"/>
        <v>0</v>
      </c>
      <c r="N423" s="11">
        <f t="shared" si="141"/>
        <v>0</v>
      </c>
      <c r="O423" s="11">
        <f t="shared" si="135"/>
        <v>0</v>
      </c>
      <c r="P423" s="11">
        <f t="shared" si="162"/>
        <v>0</v>
      </c>
      <c r="Q423" s="11">
        <f t="shared" si="157"/>
        <v>0</v>
      </c>
      <c r="R423" s="140">
        <f t="shared" si="136"/>
        <v>-2.2000000000000001E-6</v>
      </c>
      <c r="S423" s="67">
        <f t="shared" si="158"/>
        <v>-2.2000000000000001E-6</v>
      </c>
      <c r="T423" s="67">
        <f t="shared" si="159"/>
        <v>-2.2000000000000001E-6</v>
      </c>
      <c r="U423" s="91">
        <f t="shared" si="139"/>
        <v>383</v>
      </c>
      <c r="V423" s="54">
        <f t="shared" si="160"/>
        <v>0</v>
      </c>
      <c r="W423" s="54">
        <f t="shared" si="160"/>
        <v>0</v>
      </c>
      <c r="X423" s="41">
        <f t="shared" si="137"/>
        <v>-2.2000000000000001E-6</v>
      </c>
      <c r="Y423" s="40">
        <f>MAX($R$41:R411,R447:R818)</f>
        <v>3.6000000000000001E-5</v>
      </c>
      <c r="Z423" s="66">
        <f t="shared" si="132"/>
        <v>3.3800000000000002E-5</v>
      </c>
      <c r="AA423" s="35">
        <v>383</v>
      </c>
      <c r="AB423" s="41">
        <f t="shared" si="151"/>
        <v>0</v>
      </c>
      <c r="AC423" s="41">
        <f t="shared" si="152"/>
        <v>0</v>
      </c>
      <c r="AD423" s="41">
        <f t="shared" si="138"/>
        <v>-2.2000000000000001E-6</v>
      </c>
      <c r="AE423" s="35">
        <v>383</v>
      </c>
      <c r="AF423" s="105" t="s">
        <v>51</v>
      </c>
      <c r="AG423" s="1"/>
      <c r="AH423" s="1"/>
      <c r="AI423" s="1"/>
      <c r="AJ423" s="1"/>
      <c r="AK423" s="1"/>
      <c r="AL423" s="1"/>
      <c r="AM423" s="1"/>
      <c r="AN423" s="1" t="s">
        <v>51</v>
      </c>
    </row>
    <row r="424" spans="1:40" hidden="1" x14ac:dyDescent="0.2">
      <c r="A424" s="306" t="s">
        <v>147</v>
      </c>
      <c r="B424" s="39">
        <f t="shared" si="153"/>
        <v>384</v>
      </c>
      <c r="C424" s="180">
        <f>IF(OR(C423="",C423=Data_Inputs!$G$15),"",MAX(Data_Inputs!$G$15,IF(LEFT(Data_Inputs!$G$23)="M",DATE(YEAR(E424),MONTH(E424),1),DATE(YEAR(E424)-1,Data_Inputs!$K$37,1))))</f>
        <v>32874</v>
      </c>
      <c r="D424" s="75" t="s">
        <v>9</v>
      </c>
      <c r="E424" s="180">
        <f>IF(OR(C423="",C423=Data_Inputs!$G$15),"",C423-1)</f>
        <v>32904</v>
      </c>
      <c r="F424" s="54">
        <v>0</v>
      </c>
      <c r="G424" s="54">
        <v>0</v>
      </c>
      <c r="H424" s="54">
        <f t="shared" si="154"/>
        <v>0</v>
      </c>
      <c r="I424" s="67">
        <f t="shared" si="155"/>
        <v>0</v>
      </c>
      <c r="J424" s="65"/>
      <c r="K424" s="67">
        <f t="shared" si="156"/>
        <v>0</v>
      </c>
      <c r="L424" s="67">
        <f t="shared" si="161"/>
        <v>0</v>
      </c>
      <c r="M424" s="148">
        <f t="shared" si="140"/>
        <v>0</v>
      </c>
      <c r="N424" s="11">
        <f t="shared" si="141"/>
        <v>0</v>
      </c>
      <c r="O424" s="11">
        <f t="shared" si="135"/>
        <v>0</v>
      </c>
      <c r="P424" s="11">
        <f t="shared" si="162"/>
        <v>0</v>
      </c>
      <c r="Q424" s="11">
        <f t="shared" si="157"/>
        <v>0</v>
      </c>
      <c r="R424" s="140">
        <f t="shared" si="136"/>
        <v>-2.3E-6</v>
      </c>
      <c r="S424" s="67">
        <f t="shared" si="158"/>
        <v>-2.3E-6</v>
      </c>
      <c r="T424" s="67">
        <f t="shared" si="159"/>
        <v>-2.3E-6</v>
      </c>
      <c r="U424" s="91">
        <f t="shared" si="139"/>
        <v>384</v>
      </c>
      <c r="V424" s="54">
        <f t="shared" si="160"/>
        <v>0</v>
      </c>
      <c r="W424" s="54">
        <f t="shared" si="160"/>
        <v>0</v>
      </c>
      <c r="X424" s="41">
        <f t="shared" si="137"/>
        <v>-2.3E-6</v>
      </c>
      <c r="Y424" s="40">
        <f>MAX($R$41:R412,R448:R819)</f>
        <v>3.6000000000000001E-5</v>
      </c>
      <c r="Z424" s="66">
        <f t="shared" si="132"/>
        <v>3.3699999999999999E-5</v>
      </c>
      <c r="AA424" s="35">
        <v>384</v>
      </c>
      <c r="AB424" s="41">
        <f t="shared" si="151"/>
        <v>0</v>
      </c>
      <c r="AC424" s="41">
        <f t="shared" si="152"/>
        <v>0</v>
      </c>
      <c r="AD424" s="41">
        <f t="shared" si="138"/>
        <v>-2.3E-6</v>
      </c>
      <c r="AE424" s="35">
        <v>384</v>
      </c>
      <c r="AF424" s="105" t="s">
        <v>51</v>
      </c>
      <c r="AG424" s="1"/>
      <c r="AH424" s="1"/>
      <c r="AI424" s="1"/>
      <c r="AJ424" s="1"/>
      <c r="AK424" s="1"/>
      <c r="AL424" s="1"/>
      <c r="AM424" s="1"/>
      <c r="AN424" s="1" t="s">
        <v>51</v>
      </c>
    </row>
    <row r="425" spans="1:40" hidden="1" x14ac:dyDescent="0.2">
      <c r="A425" s="306" t="s">
        <v>147</v>
      </c>
      <c r="B425" s="39">
        <f t="shared" si="153"/>
        <v>385</v>
      </c>
      <c r="C425" s="180">
        <f>IF(OR(C424="",C424=Data_Inputs!$G$15),"",MAX(Data_Inputs!$G$15,IF(LEFT(Data_Inputs!$G$23)="M",DATE(YEAR(E425),MONTH(E425),1),DATE(YEAR(E425)-1,Data_Inputs!$K$37,1))))</f>
        <v>32843</v>
      </c>
      <c r="D425" s="75" t="s">
        <v>9</v>
      </c>
      <c r="E425" s="180">
        <f>IF(OR(C424="",C424=Data_Inputs!$G$15),"",C424-1)</f>
        <v>32873</v>
      </c>
      <c r="F425" s="54">
        <v>0</v>
      </c>
      <c r="G425" s="54">
        <v>0</v>
      </c>
      <c r="H425" s="54">
        <f t="shared" si="154"/>
        <v>0</v>
      </c>
      <c r="I425" s="67">
        <f t="shared" si="155"/>
        <v>0</v>
      </c>
      <c r="J425" s="65"/>
      <c r="K425" s="67">
        <f t="shared" si="156"/>
        <v>0</v>
      </c>
      <c r="L425" s="67">
        <f t="shared" si="161"/>
        <v>0</v>
      </c>
      <c r="M425" s="148">
        <f t="shared" si="140"/>
        <v>0</v>
      </c>
      <c r="N425" s="11">
        <f t="shared" si="141"/>
        <v>0</v>
      </c>
      <c r="O425" s="11">
        <f t="shared" si="135"/>
        <v>0</v>
      </c>
      <c r="P425" s="11">
        <f t="shared" si="162"/>
        <v>0</v>
      </c>
      <c r="Q425" s="11">
        <f t="shared" si="157"/>
        <v>0</v>
      </c>
      <c r="R425" s="140">
        <f t="shared" si="136"/>
        <v>-2.3999999999999999E-6</v>
      </c>
      <c r="S425" s="67">
        <f t="shared" si="158"/>
        <v>-2.3999999999999999E-6</v>
      </c>
      <c r="T425" s="67">
        <f t="shared" si="159"/>
        <v>-2.3999999999999999E-6</v>
      </c>
      <c r="U425" s="91">
        <f t="shared" si="139"/>
        <v>385</v>
      </c>
      <c r="V425" s="54">
        <f t="shared" si="160"/>
        <v>0</v>
      </c>
      <c r="W425" s="54">
        <f t="shared" si="160"/>
        <v>0</v>
      </c>
      <c r="X425" s="41">
        <f t="shared" si="137"/>
        <v>-2.3999999999999999E-6</v>
      </c>
      <c r="Y425" s="40">
        <f>MAX($R$41:R413,R449:R820)</f>
        <v>3.6000000000000001E-5</v>
      </c>
      <c r="Z425" s="66">
        <f t="shared" si="132"/>
        <v>3.3600000000000004E-5</v>
      </c>
      <c r="AA425" s="35">
        <v>385</v>
      </c>
      <c r="AB425" s="41">
        <f t="shared" si="151"/>
        <v>0</v>
      </c>
      <c r="AC425" s="41">
        <f t="shared" si="152"/>
        <v>0</v>
      </c>
      <c r="AD425" s="41">
        <f t="shared" si="138"/>
        <v>-2.3999999999999999E-6</v>
      </c>
      <c r="AE425" s="35">
        <v>385</v>
      </c>
      <c r="AF425" s="105" t="s">
        <v>51</v>
      </c>
      <c r="AG425" s="1"/>
      <c r="AH425" s="1"/>
      <c r="AI425" s="1"/>
      <c r="AJ425" s="1"/>
      <c r="AK425" s="1"/>
      <c r="AL425" s="1"/>
      <c r="AM425" s="1"/>
      <c r="AN425" s="1" t="s">
        <v>51</v>
      </c>
    </row>
    <row r="426" spans="1:40" hidden="1" x14ac:dyDescent="0.2">
      <c r="A426" s="306" t="s">
        <v>147</v>
      </c>
      <c r="B426" s="39">
        <f t="shared" si="153"/>
        <v>386</v>
      </c>
      <c r="C426" s="180">
        <f>IF(OR(C425="",C425=Data_Inputs!$G$15),"",MAX(Data_Inputs!$G$15,IF(LEFT(Data_Inputs!$G$23)="M",DATE(YEAR(E426),MONTH(E426),1),DATE(YEAR(E426)-1,Data_Inputs!$K$37,1))))</f>
        <v>32813</v>
      </c>
      <c r="D426" s="75" t="s">
        <v>9</v>
      </c>
      <c r="E426" s="180">
        <f>IF(OR(C425="",C425=Data_Inputs!$G$15),"",C425-1)</f>
        <v>32842</v>
      </c>
      <c r="F426" s="54">
        <v>0</v>
      </c>
      <c r="G426" s="54">
        <v>0</v>
      </c>
      <c r="H426" s="54">
        <f t="shared" si="154"/>
        <v>0</v>
      </c>
      <c r="I426" s="67">
        <f t="shared" si="155"/>
        <v>0</v>
      </c>
      <c r="J426" s="65"/>
      <c r="K426" s="67">
        <f t="shared" si="156"/>
        <v>0</v>
      </c>
      <c r="L426" s="67">
        <f t="shared" si="161"/>
        <v>0</v>
      </c>
      <c r="M426" s="148">
        <f t="shared" si="140"/>
        <v>0</v>
      </c>
      <c r="N426" s="11">
        <f t="shared" si="141"/>
        <v>0</v>
      </c>
      <c r="O426" s="11">
        <f t="shared" si="135"/>
        <v>0</v>
      </c>
      <c r="P426" s="11">
        <f t="shared" si="162"/>
        <v>0</v>
      </c>
      <c r="Q426" s="11">
        <f t="shared" si="157"/>
        <v>0</v>
      </c>
      <c r="R426" s="140">
        <f t="shared" si="136"/>
        <v>-2.5000000000000002E-6</v>
      </c>
      <c r="S426" s="67">
        <f t="shared" si="158"/>
        <v>-2.5000000000000002E-6</v>
      </c>
      <c r="T426" s="67">
        <f t="shared" si="159"/>
        <v>-2.5000000000000002E-6</v>
      </c>
      <c r="U426" s="91">
        <f t="shared" si="139"/>
        <v>386</v>
      </c>
      <c r="V426" s="54">
        <f t="shared" si="160"/>
        <v>0</v>
      </c>
      <c r="W426" s="54">
        <f t="shared" si="160"/>
        <v>0</v>
      </c>
      <c r="X426" s="41">
        <f t="shared" si="137"/>
        <v>-2.5000000000000002E-6</v>
      </c>
      <c r="Y426" s="40">
        <f>MAX($R$41:R414,R450:R821)</f>
        <v>3.6000000000000001E-5</v>
      </c>
      <c r="Z426" s="66">
        <f t="shared" ref="Z426:Z436" si="163">X426+Y426</f>
        <v>3.3500000000000001E-5</v>
      </c>
      <c r="AA426" s="35">
        <v>386</v>
      </c>
      <c r="AB426" s="41">
        <f t="shared" si="151"/>
        <v>0</v>
      </c>
      <c r="AC426" s="41">
        <f t="shared" si="152"/>
        <v>0</v>
      </c>
      <c r="AD426" s="41">
        <f t="shared" si="138"/>
        <v>-2.5000000000000002E-6</v>
      </c>
      <c r="AE426" s="35">
        <v>386</v>
      </c>
      <c r="AF426" s="105" t="s">
        <v>51</v>
      </c>
      <c r="AG426" s="1"/>
      <c r="AH426" s="1"/>
      <c r="AI426" s="1"/>
      <c r="AJ426" s="1"/>
      <c r="AK426" s="1"/>
      <c r="AL426" s="1"/>
      <c r="AM426" s="1"/>
      <c r="AN426" s="1" t="s">
        <v>51</v>
      </c>
    </row>
    <row r="427" spans="1:40" hidden="1" x14ac:dyDescent="0.2">
      <c r="A427" s="306" t="s">
        <v>147</v>
      </c>
      <c r="B427" s="39">
        <f t="shared" si="153"/>
        <v>387</v>
      </c>
      <c r="C427" s="180">
        <f>IF(OR(C426="",C426=Data_Inputs!$G$15),"",MAX(Data_Inputs!$G$15,IF(LEFT(Data_Inputs!$G$23)="M",DATE(YEAR(E427),MONTH(E427),1),DATE(YEAR(E427)-1,Data_Inputs!$K$37,1))))</f>
        <v>32782</v>
      </c>
      <c r="D427" s="75" t="s">
        <v>9</v>
      </c>
      <c r="E427" s="180">
        <f>IF(OR(C426="",C426=Data_Inputs!$G$15),"",C426-1)</f>
        <v>32812</v>
      </c>
      <c r="F427" s="54">
        <v>0</v>
      </c>
      <c r="G427" s="54">
        <v>0</v>
      </c>
      <c r="H427" s="54">
        <f t="shared" si="154"/>
        <v>0</v>
      </c>
      <c r="I427" s="67">
        <f t="shared" si="155"/>
        <v>0</v>
      </c>
      <c r="J427" s="65"/>
      <c r="K427" s="67">
        <f t="shared" si="156"/>
        <v>0</v>
      </c>
      <c r="L427" s="67">
        <f t="shared" si="161"/>
        <v>0</v>
      </c>
      <c r="M427" s="148">
        <f t="shared" si="140"/>
        <v>0</v>
      </c>
      <c r="N427" s="11">
        <f t="shared" si="141"/>
        <v>0</v>
      </c>
      <c r="O427" s="11">
        <f t="shared" ref="O427:O436" si="164">IF(AND(I451&gt;0,I439&gt;0),(M427+N427)/2,IF(I451&gt;0,M427,IF(I439&gt;0,N427,L427)))</f>
        <v>0</v>
      </c>
      <c r="P427" s="11">
        <f t="shared" si="162"/>
        <v>0</v>
      </c>
      <c r="Q427" s="11">
        <f t="shared" si="157"/>
        <v>0</v>
      </c>
      <c r="R427" s="140">
        <f t="shared" ref="R427:R436" si="165">MIN(P427,Q427)+(361-$B427)/10^7</f>
        <v>-2.6000000000000001E-6</v>
      </c>
      <c r="S427" s="67">
        <f t="shared" si="158"/>
        <v>-2.6000000000000001E-6</v>
      </c>
      <c r="T427" s="67">
        <f t="shared" si="159"/>
        <v>-2.6000000000000001E-6</v>
      </c>
      <c r="U427" s="91">
        <f t="shared" si="139"/>
        <v>387</v>
      </c>
      <c r="V427" s="54">
        <f t="shared" si="160"/>
        <v>0</v>
      </c>
      <c r="W427" s="54">
        <f t="shared" si="160"/>
        <v>0</v>
      </c>
      <c r="X427" s="41">
        <f t="shared" ref="X427:X436" si="166">V427+W427+(361-$B427)/10^7</f>
        <v>-2.6000000000000001E-6</v>
      </c>
      <c r="Y427" s="40">
        <f>MAX($R$41:R415,R451:R822)</f>
        <v>3.6000000000000001E-5</v>
      </c>
      <c r="Z427" s="66">
        <f t="shared" si="163"/>
        <v>3.3399999999999999E-5</v>
      </c>
      <c r="AA427" s="35">
        <v>387</v>
      </c>
      <c r="AB427" s="41">
        <f t="shared" si="151"/>
        <v>0</v>
      </c>
      <c r="AC427" s="41">
        <f t="shared" si="152"/>
        <v>0</v>
      </c>
      <c r="AD427" s="41">
        <f t="shared" ref="AD427:AD436" si="167">AB427+AC427+(361-$B427)/10^7</f>
        <v>-2.6000000000000001E-6</v>
      </c>
      <c r="AE427" s="35">
        <v>387</v>
      </c>
      <c r="AF427" s="105" t="s">
        <v>51</v>
      </c>
      <c r="AG427" s="1"/>
      <c r="AH427" s="1"/>
      <c r="AI427" s="1"/>
      <c r="AJ427" s="1"/>
      <c r="AK427" s="1"/>
      <c r="AL427" s="1"/>
      <c r="AM427" s="1"/>
      <c r="AN427" s="1" t="s">
        <v>51</v>
      </c>
    </row>
    <row r="428" spans="1:40" hidden="1" x14ac:dyDescent="0.2">
      <c r="A428" s="306" t="s">
        <v>147</v>
      </c>
      <c r="B428" s="39">
        <f t="shared" si="153"/>
        <v>388</v>
      </c>
      <c r="C428" s="180">
        <f>IF(OR(C427="",C427=Data_Inputs!$G$15),"",MAX(Data_Inputs!$G$15,IF(LEFT(Data_Inputs!$G$23)="M",DATE(YEAR(E428),MONTH(E428),1),DATE(YEAR(E428)-1,Data_Inputs!$K$37,1))))</f>
        <v>32752</v>
      </c>
      <c r="D428" s="75" t="s">
        <v>9</v>
      </c>
      <c r="E428" s="180">
        <f>IF(OR(C427="",C427=Data_Inputs!$G$15),"",C427-1)</f>
        <v>32781</v>
      </c>
      <c r="F428" s="54">
        <v>0</v>
      </c>
      <c r="G428" s="54">
        <v>0</v>
      </c>
      <c r="H428" s="54">
        <f t="shared" si="154"/>
        <v>0</v>
      </c>
      <c r="I428" s="67">
        <f t="shared" si="155"/>
        <v>0</v>
      </c>
      <c r="J428" s="65"/>
      <c r="K428" s="67">
        <f t="shared" si="156"/>
        <v>0</v>
      </c>
      <c r="L428" s="67">
        <f t="shared" si="161"/>
        <v>0</v>
      </c>
      <c r="M428" s="148">
        <f t="shared" si="140"/>
        <v>0</v>
      </c>
      <c r="N428" s="11">
        <f t="shared" si="141"/>
        <v>0</v>
      </c>
      <c r="O428" s="11">
        <f t="shared" si="164"/>
        <v>0</v>
      </c>
      <c r="P428" s="11">
        <f t="shared" si="162"/>
        <v>0</v>
      </c>
      <c r="Q428" s="11">
        <f t="shared" si="157"/>
        <v>0</v>
      </c>
      <c r="R428" s="140">
        <f t="shared" si="165"/>
        <v>-2.7E-6</v>
      </c>
      <c r="S428" s="67">
        <f t="shared" si="158"/>
        <v>-2.7E-6</v>
      </c>
      <c r="T428" s="67">
        <f t="shared" si="159"/>
        <v>-2.7E-6</v>
      </c>
      <c r="U428" s="91">
        <f t="shared" ref="U428:U436" si="168">B428</f>
        <v>388</v>
      </c>
      <c r="V428" s="54">
        <f t="shared" si="160"/>
        <v>0</v>
      </c>
      <c r="W428" s="54">
        <f t="shared" si="160"/>
        <v>0</v>
      </c>
      <c r="X428" s="41">
        <f t="shared" si="166"/>
        <v>-2.7E-6</v>
      </c>
      <c r="Y428" s="40">
        <f>MAX($R$41:R416,R452:R823)</f>
        <v>3.6000000000000001E-5</v>
      </c>
      <c r="Z428" s="66">
        <f t="shared" si="163"/>
        <v>3.3300000000000003E-5</v>
      </c>
      <c r="AA428" s="35">
        <v>388</v>
      </c>
      <c r="AB428" s="41">
        <f t="shared" si="151"/>
        <v>0</v>
      </c>
      <c r="AC428" s="41">
        <f t="shared" si="152"/>
        <v>0</v>
      </c>
      <c r="AD428" s="41">
        <f t="shared" si="167"/>
        <v>-2.7E-6</v>
      </c>
      <c r="AE428" s="35">
        <v>388</v>
      </c>
      <c r="AF428" s="105" t="s">
        <v>51</v>
      </c>
      <c r="AG428" s="1"/>
      <c r="AH428" s="1"/>
      <c r="AI428" s="1"/>
      <c r="AJ428" s="1"/>
      <c r="AK428" s="1"/>
      <c r="AL428" s="1"/>
      <c r="AM428" s="1"/>
      <c r="AN428" s="1" t="s">
        <v>51</v>
      </c>
    </row>
    <row r="429" spans="1:40" hidden="1" x14ac:dyDescent="0.2">
      <c r="A429" s="306" t="s">
        <v>147</v>
      </c>
      <c r="B429" s="39">
        <f t="shared" si="153"/>
        <v>389</v>
      </c>
      <c r="C429" s="180">
        <f>IF(OR(C428="",C428=Data_Inputs!$G$15),"",MAX(Data_Inputs!$G$15,IF(LEFT(Data_Inputs!$G$23)="M",DATE(YEAR(E429),MONTH(E429),1),DATE(YEAR(E429)-1,Data_Inputs!$K$37,1))))</f>
        <v>32721</v>
      </c>
      <c r="D429" s="75" t="s">
        <v>9</v>
      </c>
      <c r="E429" s="180">
        <f>IF(OR(C428="",C428=Data_Inputs!$G$15),"",C428-1)</f>
        <v>32751</v>
      </c>
      <c r="F429" s="54">
        <v>0</v>
      </c>
      <c r="G429" s="54">
        <v>0</v>
      </c>
      <c r="H429" s="54">
        <f t="shared" si="154"/>
        <v>0</v>
      </c>
      <c r="I429" s="67">
        <f t="shared" si="155"/>
        <v>0</v>
      </c>
      <c r="J429" s="65"/>
      <c r="K429" s="67">
        <f t="shared" si="156"/>
        <v>0</v>
      </c>
      <c r="L429" s="67">
        <f t="shared" si="161"/>
        <v>0</v>
      </c>
      <c r="M429" s="148">
        <f t="shared" si="140"/>
        <v>0</v>
      </c>
      <c r="N429" s="11">
        <f t="shared" si="141"/>
        <v>0</v>
      </c>
      <c r="O429" s="11">
        <f t="shared" si="164"/>
        <v>0</v>
      </c>
      <c r="P429" s="11">
        <f t="shared" si="162"/>
        <v>0</v>
      </c>
      <c r="Q429" s="11">
        <f t="shared" si="157"/>
        <v>0</v>
      </c>
      <c r="R429" s="140">
        <f t="shared" si="165"/>
        <v>-2.7999999999999999E-6</v>
      </c>
      <c r="S429" s="67">
        <f t="shared" si="158"/>
        <v>-2.7999999999999999E-6</v>
      </c>
      <c r="T429" s="67">
        <f t="shared" si="159"/>
        <v>-2.7999999999999999E-6</v>
      </c>
      <c r="U429" s="91">
        <f t="shared" si="168"/>
        <v>389</v>
      </c>
      <c r="V429" s="54">
        <f t="shared" si="160"/>
        <v>0</v>
      </c>
      <c r="W429" s="54">
        <f t="shared" si="160"/>
        <v>0</v>
      </c>
      <c r="X429" s="41">
        <f t="shared" si="166"/>
        <v>-2.7999999999999999E-6</v>
      </c>
      <c r="Y429" s="40">
        <f>MAX($R$41:R417,R453:R824)</f>
        <v>3.6000000000000001E-5</v>
      </c>
      <c r="Z429" s="66">
        <f t="shared" si="163"/>
        <v>3.3200000000000001E-5</v>
      </c>
      <c r="AA429" s="35">
        <v>389</v>
      </c>
      <c r="AB429" s="41">
        <f t="shared" si="151"/>
        <v>0</v>
      </c>
      <c r="AC429" s="41">
        <f t="shared" si="152"/>
        <v>0</v>
      </c>
      <c r="AD429" s="41">
        <f t="shared" si="167"/>
        <v>-2.7999999999999999E-6</v>
      </c>
      <c r="AE429" s="35">
        <v>389</v>
      </c>
      <c r="AF429" s="105" t="s">
        <v>51</v>
      </c>
      <c r="AG429" s="1"/>
      <c r="AH429" s="1"/>
      <c r="AI429" s="1"/>
      <c r="AJ429" s="1"/>
      <c r="AK429" s="1"/>
      <c r="AL429" s="1"/>
      <c r="AM429" s="1"/>
      <c r="AN429" s="1" t="s">
        <v>51</v>
      </c>
    </row>
    <row r="430" spans="1:40" hidden="1" x14ac:dyDescent="0.2">
      <c r="A430" s="306" t="s">
        <v>147</v>
      </c>
      <c r="B430" s="39">
        <f t="shared" si="153"/>
        <v>390</v>
      </c>
      <c r="C430" s="180">
        <f>IF(OR(C429="",C429=Data_Inputs!$G$15),"",MAX(Data_Inputs!$G$15,IF(LEFT(Data_Inputs!$G$23)="M",DATE(YEAR(E430),MONTH(E430),1),DATE(YEAR(E430)-1,Data_Inputs!$K$37,1))))</f>
        <v>32690</v>
      </c>
      <c r="D430" s="75" t="s">
        <v>9</v>
      </c>
      <c r="E430" s="180">
        <f>IF(OR(C429="",C429=Data_Inputs!$G$15),"",C429-1)</f>
        <v>32720</v>
      </c>
      <c r="F430" s="54">
        <v>0</v>
      </c>
      <c r="G430" s="54">
        <v>0</v>
      </c>
      <c r="H430" s="54">
        <f t="shared" si="154"/>
        <v>0</v>
      </c>
      <c r="I430" s="67">
        <f t="shared" si="155"/>
        <v>0</v>
      </c>
      <c r="J430" s="65"/>
      <c r="K430" s="67">
        <f t="shared" si="156"/>
        <v>0</v>
      </c>
      <c r="L430" s="67">
        <f t="shared" si="161"/>
        <v>0</v>
      </c>
      <c r="M430" s="148">
        <f t="shared" si="140"/>
        <v>0</v>
      </c>
      <c r="N430" s="11">
        <f t="shared" si="141"/>
        <v>0</v>
      </c>
      <c r="O430" s="11">
        <f t="shared" si="164"/>
        <v>0</v>
      </c>
      <c r="P430" s="11">
        <f t="shared" si="162"/>
        <v>0</v>
      </c>
      <c r="Q430" s="11">
        <f t="shared" si="157"/>
        <v>0</v>
      </c>
      <c r="R430" s="140">
        <f t="shared" si="165"/>
        <v>-2.9000000000000002E-6</v>
      </c>
      <c r="S430" s="67">
        <f t="shared" si="158"/>
        <v>-2.9000000000000002E-6</v>
      </c>
      <c r="T430" s="67">
        <f t="shared" si="159"/>
        <v>-2.9000000000000002E-6</v>
      </c>
      <c r="U430" s="91">
        <f t="shared" si="168"/>
        <v>390</v>
      </c>
      <c r="V430" s="54">
        <f t="shared" si="160"/>
        <v>0</v>
      </c>
      <c r="W430" s="54">
        <f t="shared" si="160"/>
        <v>0</v>
      </c>
      <c r="X430" s="41">
        <f t="shared" si="166"/>
        <v>-2.9000000000000002E-6</v>
      </c>
      <c r="Y430" s="40">
        <f>MAX($R$41:R418,R454:R825)</f>
        <v>3.6000000000000001E-5</v>
      </c>
      <c r="Z430" s="66">
        <f t="shared" si="163"/>
        <v>3.3099999999999998E-5</v>
      </c>
      <c r="AA430" s="35">
        <v>390</v>
      </c>
      <c r="AB430" s="41">
        <f t="shared" si="151"/>
        <v>0</v>
      </c>
      <c r="AC430" s="41">
        <f t="shared" si="152"/>
        <v>0</v>
      </c>
      <c r="AD430" s="41">
        <f t="shared" si="167"/>
        <v>-2.9000000000000002E-6</v>
      </c>
      <c r="AE430" s="35">
        <v>390</v>
      </c>
      <c r="AF430" s="105" t="s">
        <v>51</v>
      </c>
      <c r="AG430" s="1"/>
      <c r="AH430" s="1"/>
      <c r="AI430" s="1"/>
      <c r="AJ430" s="1"/>
      <c r="AK430" s="1"/>
      <c r="AL430" s="1"/>
      <c r="AM430" s="1"/>
      <c r="AN430" s="1" t="s">
        <v>51</v>
      </c>
    </row>
    <row r="431" spans="1:40" hidden="1" x14ac:dyDescent="0.2">
      <c r="A431" s="306" t="s">
        <v>147</v>
      </c>
      <c r="B431" s="39">
        <f t="shared" si="153"/>
        <v>391</v>
      </c>
      <c r="C431" s="180">
        <f>IF(OR(C430="",C430=Data_Inputs!$G$15),"",MAX(Data_Inputs!$G$15,IF(LEFT(Data_Inputs!$G$23)="M",DATE(YEAR(E431),MONTH(E431),1),DATE(YEAR(E431)-1,Data_Inputs!$K$37,1))))</f>
        <v>32660</v>
      </c>
      <c r="D431" s="75" t="s">
        <v>9</v>
      </c>
      <c r="E431" s="180">
        <f>IF(OR(C430="",C430=Data_Inputs!$G$15),"",C430-1)</f>
        <v>32689</v>
      </c>
      <c r="F431" s="54">
        <v>0</v>
      </c>
      <c r="G431" s="54">
        <v>0</v>
      </c>
      <c r="H431" s="54">
        <f t="shared" si="154"/>
        <v>0</v>
      </c>
      <c r="I431" s="67">
        <f t="shared" si="155"/>
        <v>0</v>
      </c>
      <c r="J431" s="65"/>
      <c r="K431" s="67">
        <f t="shared" si="156"/>
        <v>0</v>
      </c>
      <c r="L431" s="67">
        <f t="shared" si="161"/>
        <v>0</v>
      </c>
      <c r="M431" s="148">
        <f t="shared" si="140"/>
        <v>0</v>
      </c>
      <c r="N431" s="11">
        <f t="shared" si="141"/>
        <v>0</v>
      </c>
      <c r="O431" s="11">
        <f t="shared" si="164"/>
        <v>0</v>
      </c>
      <c r="P431" s="11">
        <f t="shared" si="162"/>
        <v>0</v>
      </c>
      <c r="Q431" s="11">
        <f t="shared" si="157"/>
        <v>0</v>
      </c>
      <c r="R431" s="140">
        <f t="shared" si="165"/>
        <v>-3.0000000000000001E-6</v>
      </c>
      <c r="S431" s="67">
        <f t="shared" si="158"/>
        <v>-3.0000000000000001E-6</v>
      </c>
      <c r="T431" s="67">
        <f t="shared" si="159"/>
        <v>-3.0000000000000001E-6</v>
      </c>
      <c r="U431" s="91">
        <f t="shared" si="168"/>
        <v>391</v>
      </c>
      <c r="V431" s="54">
        <f t="shared" si="160"/>
        <v>0</v>
      </c>
      <c r="W431" s="54">
        <f t="shared" si="160"/>
        <v>0</v>
      </c>
      <c r="X431" s="41">
        <f t="shared" si="166"/>
        <v>-3.0000000000000001E-6</v>
      </c>
      <c r="Y431" s="40">
        <f>MAX($R$41:R419,R455:R826)</f>
        <v>3.6000000000000001E-5</v>
      </c>
      <c r="Z431" s="66">
        <f t="shared" si="163"/>
        <v>3.3000000000000003E-5</v>
      </c>
      <c r="AA431" s="35">
        <v>391</v>
      </c>
      <c r="AB431" s="41">
        <f t="shared" si="151"/>
        <v>0</v>
      </c>
      <c r="AC431" s="41">
        <f t="shared" si="152"/>
        <v>0</v>
      </c>
      <c r="AD431" s="41">
        <f t="shared" si="167"/>
        <v>-3.0000000000000001E-6</v>
      </c>
      <c r="AE431" s="35">
        <v>391</v>
      </c>
      <c r="AF431" s="105" t="s">
        <v>51</v>
      </c>
      <c r="AG431" s="1"/>
      <c r="AH431" s="1"/>
      <c r="AI431" s="1"/>
      <c r="AJ431" s="1"/>
      <c r="AK431" s="1"/>
      <c r="AL431" s="1"/>
      <c r="AM431" s="1"/>
      <c r="AN431" s="1" t="s">
        <v>51</v>
      </c>
    </row>
    <row r="432" spans="1:40" hidden="1" x14ac:dyDescent="0.2">
      <c r="A432" s="306" t="s">
        <v>147</v>
      </c>
      <c r="B432" s="39">
        <f t="shared" si="153"/>
        <v>392</v>
      </c>
      <c r="C432" s="180">
        <f>IF(OR(C431="",C431=Data_Inputs!$G$15),"",MAX(Data_Inputs!$G$15,IF(LEFT(Data_Inputs!$G$23)="M",DATE(YEAR(E432),MONTH(E432),1),DATE(YEAR(E432)-1,Data_Inputs!$K$37,1))))</f>
        <v>32629</v>
      </c>
      <c r="D432" s="75" t="s">
        <v>9</v>
      </c>
      <c r="E432" s="180">
        <f>IF(OR(C431="",C431=Data_Inputs!$G$15),"",C431-1)</f>
        <v>32659</v>
      </c>
      <c r="F432" s="54">
        <v>0</v>
      </c>
      <c r="G432" s="54">
        <v>0</v>
      </c>
      <c r="H432" s="54">
        <f t="shared" si="154"/>
        <v>0</v>
      </c>
      <c r="I432" s="67">
        <f t="shared" si="155"/>
        <v>0</v>
      </c>
      <c r="J432" s="65"/>
      <c r="K432" s="67">
        <f t="shared" si="156"/>
        <v>0</v>
      </c>
      <c r="L432" s="67">
        <f t="shared" si="161"/>
        <v>0</v>
      </c>
      <c r="M432" s="148">
        <f t="shared" si="140"/>
        <v>0</v>
      </c>
      <c r="N432" s="11">
        <f t="shared" si="141"/>
        <v>0</v>
      </c>
      <c r="O432" s="11">
        <f t="shared" si="164"/>
        <v>0</v>
      </c>
      <c r="P432" s="11">
        <f t="shared" si="162"/>
        <v>0</v>
      </c>
      <c r="Q432" s="11">
        <f t="shared" si="157"/>
        <v>0</v>
      </c>
      <c r="R432" s="140">
        <f t="shared" si="165"/>
        <v>-3.1E-6</v>
      </c>
      <c r="S432" s="67">
        <f t="shared" si="158"/>
        <v>-3.1E-6</v>
      </c>
      <c r="T432" s="67">
        <f t="shared" si="159"/>
        <v>-3.1E-6</v>
      </c>
      <c r="U432" s="91">
        <f t="shared" si="168"/>
        <v>392</v>
      </c>
      <c r="V432" s="54">
        <f t="shared" si="160"/>
        <v>0</v>
      </c>
      <c r="W432" s="54">
        <f t="shared" si="160"/>
        <v>0</v>
      </c>
      <c r="X432" s="41">
        <f t="shared" si="166"/>
        <v>-3.1E-6</v>
      </c>
      <c r="Y432" s="40">
        <f>MAX($R$41:R420,R456:R827)</f>
        <v>3.6000000000000001E-5</v>
      </c>
      <c r="Z432" s="66">
        <f t="shared" si="163"/>
        <v>3.29E-5</v>
      </c>
      <c r="AA432" s="35">
        <v>392</v>
      </c>
      <c r="AB432" s="41">
        <f t="shared" si="151"/>
        <v>0</v>
      </c>
      <c r="AC432" s="41">
        <f t="shared" si="152"/>
        <v>0</v>
      </c>
      <c r="AD432" s="41">
        <f t="shared" si="167"/>
        <v>-3.1E-6</v>
      </c>
      <c r="AE432" s="35">
        <v>392</v>
      </c>
      <c r="AF432" s="105" t="s">
        <v>51</v>
      </c>
      <c r="AG432" s="1"/>
      <c r="AH432" s="1"/>
      <c r="AI432" s="1"/>
      <c r="AJ432" s="1"/>
      <c r="AK432" s="1"/>
      <c r="AL432" s="1"/>
      <c r="AM432" s="1"/>
      <c r="AN432" s="1" t="s">
        <v>51</v>
      </c>
    </row>
    <row r="433" spans="1:40" hidden="1" x14ac:dyDescent="0.2">
      <c r="A433" s="306" t="s">
        <v>147</v>
      </c>
      <c r="B433" s="39">
        <f t="shared" si="153"/>
        <v>393</v>
      </c>
      <c r="C433" s="180">
        <f>IF(OR(C432="",C432=Data_Inputs!$G$15),"",MAX(Data_Inputs!$G$15,IF(LEFT(Data_Inputs!$G$23)="M",DATE(YEAR(E433),MONTH(E433),1),DATE(YEAR(E433)-1,Data_Inputs!$K$37,1))))</f>
        <v>32599</v>
      </c>
      <c r="D433" s="75" t="s">
        <v>9</v>
      </c>
      <c r="E433" s="180">
        <f>IF(OR(C432="",C432=Data_Inputs!$G$15),"",C432-1)</f>
        <v>32628</v>
      </c>
      <c r="F433" s="54">
        <v>0</v>
      </c>
      <c r="G433" s="54">
        <v>0</v>
      </c>
      <c r="H433" s="54">
        <f t="shared" si="154"/>
        <v>0</v>
      </c>
      <c r="I433" s="67">
        <f t="shared" si="155"/>
        <v>0</v>
      </c>
      <c r="J433" s="65"/>
      <c r="K433" s="67">
        <f t="shared" si="156"/>
        <v>0</v>
      </c>
      <c r="L433" s="67">
        <f t="shared" si="161"/>
        <v>0</v>
      </c>
      <c r="M433" s="148">
        <f t="shared" si="140"/>
        <v>0</v>
      </c>
      <c r="N433" s="11">
        <f t="shared" si="141"/>
        <v>0</v>
      </c>
      <c r="O433" s="11">
        <f t="shared" si="164"/>
        <v>0</v>
      </c>
      <c r="P433" s="11">
        <f t="shared" si="162"/>
        <v>0</v>
      </c>
      <c r="Q433" s="11">
        <f t="shared" si="157"/>
        <v>0</v>
      </c>
      <c r="R433" s="140">
        <f t="shared" si="165"/>
        <v>-3.1999999999999999E-6</v>
      </c>
      <c r="S433" s="67">
        <f t="shared" si="158"/>
        <v>-3.1999999999999999E-6</v>
      </c>
      <c r="T433" s="67">
        <f t="shared" si="159"/>
        <v>-3.1999999999999999E-6</v>
      </c>
      <c r="U433" s="91">
        <f t="shared" si="168"/>
        <v>393</v>
      </c>
      <c r="V433" s="54">
        <f t="shared" ref="V433:W436" si="169">SUM(F433:F456)</f>
        <v>0</v>
      </c>
      <c r="W433" s="54">
        <f t="shared" si="169"/>
        <v>0</v>
      </c>
      <c r="X433" s="41">
        <f t="shared" si="166"/>
        <v>-3.1999999999999999E-6</v>
      </c>
      <c r="Y433" s="40">
        <f>MAX($R$41:R421,R457:R828)</f>
        <v>3.6000000000000001E-5</v>
      </c>
      <c r="Z433" s="66">
        <f t="shared" si="163"/>
        <v>3.2799999999999998E-5</v>
      </c>
      <c r="AA433" s="35">
        <v>393</v>
      </c>
      <c r="AB433" s="41">
        <f t="shared" si="151"/>
        <v>0</v>
      </c>
      <c r="AC433" s="41">
        <f t="shared" si="152"/>
        <v>0</v>
      </c>
      <c r="AD433" s="41">
        <f t="shared" si="167"/>
        <v>-3.1999999999999999E-6</v>
      </c>
      <c r="AE433" s="35">
        <v>393</v>
      </c>
      <c r="AF433" s="105" t="s">
        <v>51</v>
      </c>
      <c r="AG433" s="1"/>
      <c r="AH433" s="1"/>
      <c r="AI433" s="1"/>
      <c r="AJ433" s="1"/>
      <c r="AK433" s="1"/>
      <c r="AL433" s="1"/>
      <c r="AM433" s="1"/>
      <c r="AN433" s="1" t="s">
        <v>51</v>
      </c>
    </row>
    <row r="434" spans="1:40" hidden="1" x14ac:dyDescent="0.2">
      <c r="A434" s="306" t="s">
        <v>147</v>
      </c>
      <c r="B434" s="39">
        <f t="shared" si="153"/>
        <v>394</v>
      </c>
      <c r="C434" s="180">
        <f>IF(OR(C433="",C433=Data_Inputs!$G$15),"",MAX(Data_Inputs!$G$15,IF(LEFT(Data_Inputs!$G$23)="M",DATE(YEAR(E434),MONTH(E434),1),DATE(YEAR(E434)-1,Data_Inputs!$K$37,1))))</f>
        <v>32568</v>
      </c>
      <c r="D434" s="75" t="s">
        <v>9</v>
      </c>
      <c r="E434" s="180">
        <f>IF(OR(C433="",C433=Data_Inputs!$G$15),"",C433-1)</f>
        <v>32598</v>
      </c>
      <c r="F434" s="54">
        <v>0</v>
      </c>
      <c r="G434" s="54">
        <v>0</v>
      </c>
      <c r="H434" s="54">
        <f t="shared" si="154"/>
        <v>0</v>
      </c>
      <c r="I434" s="67">
        <f t="shared" si="155"/>
        <v>0</v>
      </c>
      <c r="J434" s="65"/>
      <c r="K434" s="67">
        <f t="shared" si="156"/>
        <v>0</v>
      </c>
      <c r="L434" s="67">
        <f t="shared" si="161"/>
        <v>0</v>
      </c>
      <c r="M434" s="148">
        <f t="shared" si="140"/>
        <v>0</v>
      </c>
      <c r="N434" s="11">
        <f t="shared" si="141"/>
        <v>0</v>
      </c>
      <c r="O434" s="11">
        <f t="shared" si="164"/>
        <v>0</v>
      </c>
      <c r="P434" s="11">
        <f t="shared" si="162"/>
        <v>0</v>
      </c>
      <c r="Q434" s="11">
        <f t="shared" si="157"/>
        <v>0</v>
      </c>
      <c r="R434" s="140">
        <f t="shared" si="165"/>
        <v>-3.3000000000000002E-6</v>
      </c>
      <c r="S434" s="67">
        <f t="shared" si="158"/>
        <v>-3.3000000000000002E-6</v>
      </c>
      <c r="T434" s="67">
        <f t="shared" si="159"/>
        <v>-3.3000000000000002E-6</v>
      </c>
      <c r="U434" s="91">
        <f t="shared" si="168"/>
        <v>394</v>
      </c>
      <c r="V434" s="54">
        <f t="shared" si="169"/>
        <v>0</v>
      </c>
      <c r="W434" s="54">
        <f t="shared" si="169"/>
        <v>0</v>
      </c>
      <c r="X434" s="41">
        <f t="shared" si="166"/>
        <v>-3.3000000000000002E-6</v>
      </c>
      <c r="Y434" s="40">
        <f>MAX($R$41:R422,R458:R829)</f>
        <v>3.6000000000000001E-5</v>
      </c>
      <c r="Z434" s="66">
        <f t="shared" si="163"/>
        <v>3.2700000000000002E-5</v>
      </c>
      <c r="AA434" s="35">
        <v>394</v>
      </c>
      <c r="AB434" s="41">
        <f>SUM(F434:F460)</f>
        <v>0</v>
      </c>
      <c r="AC434" s="41">
        <f>SUM(G434:G460)</f>
        <v>0</v>
      </c>
      <c r="AD434" s="41">
        <f t="shared" si="167"/>
        <v>-3.3000000000000002E-6</v>
      </c>
      <c r="AE434" s="35">
        <v>394</v>
      </c>
      <c r="AF434" s="105" t="s">
        <v>51</v>
      </c>
      <c r="AG434" s="1"/>
      <c r="AH434" s="1"/>
      <c r="AI434" s="1"/>
      <c r="AJ434" s="1"/>
      <c r="AK434" s="1"/>
      <c r="AL434" s="1"/>
      <c r="AM434" s="1"/>
      <c r="AN434" s="1" t="s">
        <v>51</v>
      </c>
    </row>
    <row r="435" spans="1:40" hidden="1" x14ac:dyDescent="0.2">
      <c r="A435" s="306" t="s">
        <v>147</v>
      </c>
      <c r="B435" s="39">
        <f t="shared" si="153"/>
        <v>395</v>
      </c>
      <c r="C435" s="180">
        <f>IF(OR(C434="",C434=Data_Inputs!$G$15),"",MAX(Data_Inputs!$G$15,IF(LEFT(Data_Inputs!$G$23)="M",DATE(YEAR(E435),MONTH(E435),1),DATE(YEAR(E435)-1,Data_Inputs!$K$37,1))))</f>
        <v>32540</v>
      </c>
      <c r="D435" s="75" t="s">
        <v>9</v>
      </c>
      <c r="E435" s="180">
        <f>IF(OR(C434="",C434=Data_Inputs!$G$15),"",C434-1)</f>
        <v>32567</v>
      </c>
      <c r="F435" s="54">
        <v>0</v>
      </c>
      <c r="G435" s="54">
        <v>0</v>
      </c>
      <c r="H435" s="54">
        <f t="shared" si="154"/>
        <v>0</v>
      </c>
      <c r="I435" s="67">
        <f t="shared" si="155"/>
        <v>0</v>
      </c>
      <c r="J435" s="65"/>
      <c r="K435" s="67">
        <f t="shared" si="156"/>
        <v>0</v>
      </c>
      <c r="L435" s="67">
        <f t="shared" si="161"/>
        <v>0</v>
      </c>
      <c r="M435" s="148">
        <f t="shared" si="140"/>
        <v>0</v>
      </c>
      <c r="N435" s="11">
        <f t="shared" si="141"/>
        <v>0</v>
      </c>
      <c r="O435" s="11">
        <f t="shared" si="164"/>
        <v>0</v>
      </c>
      <c r="P435" s="11">
        <f t="shared" si="162"/>
        <v>0</v>
      </c>
      <c r="Q435" s="11">
        <f t="shared" si="157"/>
        <v>0</v>
      </c>
      <c r="R435" s="140">
        <f t="shared" si="165"/>
        <v>-3.4000000000000001E-6</v>
      </c>
      <c r="S435" s="67">
        <f t="shared" si="158"/>
        <v>-3.4000000000000001E-6</v>
      </c>
      <c r="T435" s="67">
        <f t="shared" si="159"/>
        <v>-3.4000000000000001E-6</v>
      </c>
      <c r="U435" s="91">
        <f t="shared" si="168"/>
        <v>395</v>
      </c>
      <c r="V435" s="54">
        <f t="shared" si="169"/>
        <v>0</v>
      </c>
      <c r="W435" s="54">
        <f t="shared" si="169"/>
        <v>0</v>
      </c>
      <c r="X435" s="41">
        <f t="shared" si="166"/>
        <v>-3.4000000000000001E-6</v>
      </c>
      <c r="Y435" s="40">
        <f>MAX($R$41:R423,R459:R830)</f>
        <v>3.6000000000000001E-5</v>
      </c>
      <c r="Z435" s="66">
        <f t="shared" si="163"/>
        <v>3.26E-5</v>
      </c>
      <c r="AA435" s="35">
        <v>395</v>
      </c>
      <c r="AB435" s="41">
        <f>SUM(F435:F460)</f>
        <v>0</v>
      </c>
      <c r="AC435" s="41">
        <f>SUM(G435:G460)</f>
        <v>0</v>
      </c>
      <c r="AD435" s="41">
        <f t="shared" si="167"/>
        <v>-3.4000000000000001E-6</v>
      </c>
      <c r="AE435" s="35">
        <v>395</v>
      </c>
      <c r="AF435" s="105" t="s">
        <v>51</v>
      </c>
      <c r="AG435" s="1"/>
      <c r="AH435" s="1"/>
      <c r="AI435" s="1"/>
      <c r="AJ435" s="1"/>
      <c r="AK435" s="1"/>
      <c r="AL435" s="1"/>
      <c r="AM435" s="1"/>
      <c r="AN435" s="1" t="s">
        <v>51</v>
      </c>
    </row>
    <row r="436" spans="1:40" hidden="1" x14ac:dyDescent="0.2">
      <c r="A436" s="306" t="s">
        <v>147</v>
      </c>
      <c r="B436" s="39">
        <f t="shared" si="153"/>
        <v>396</v>
      </c>
      <c r="C436" s="180">
        <f>IF(OR(C435="",C435=Data_Inputs!$G$15),"",MAX(Data_Inputs!$G$15,IF(LEFT(Data_Inputs!$G$23)="M",DATE(YEAR(E436),MONTH(E436),1),DATE(YEAR(E436)-1,Data_Inputs!$K$37,1))))</f>
        <v>32509</v>
      </c>
      <c r="D436" s="75" t="s">
        <v>9</v>
      </c>
      <c r="E436" s="180">
        <f>IF(OR(C435="",C435=Data_Inputs!$G$15),"",C435-1)</f>
        <v>32539</v>
      </c>
      <c r="F436" s="54">
        <v>0</v>
      </c>
      <c r="G436" s="54">
        <v>0</v>
      </c>
      <c r="H436" s="54">
        <f t="shared" si="154"/>
        <v>0</v>
      </c>
      <c r="I436" s="67">
        <f t="shared" si="155"/>
        <v>0</v>
      </c>
      <c r="J436" s="65"/>
      <c r="K436" s="67">
        <f t="shared" si="156"/>
        <v>0</v>
      </c>
      <c r="L436" s="67">
        <f t="shared" si="161"/>
        <v>0</v>
      </c>
      <c r="M436" s="148">
        <f t="shared" si="140"/>
        <v>0</v>
      </c>
      <c r="N436" s="11">
        <f t="shared" si="141"/>
        <v>0</v>
      </c>
      <c r="O436" s="11">
        <f t="shared" si="164"/>
        <v>0</v>
      </c>
      <c r="P436" s="11">
        <f t="shared" si="162"/>
        <v>0</v>
      </c>
      <c r="Q436" s="11">
        <f t="shared" si="157"/>
        <v>0</v>
      </c>
      <c r="R436" s="140">
        <f t="shared" si="165"/>
        <v>-3.4999999999999999E-6</v>
      </c>
      <c r="S436" s="67">
        <f t="shared" si="158"/>
        <v>-3.4999999999999999E-6</v>
      </c>
      <c r="T436" s="67">
        <f t="shared" si="159"/>
        <v>-3.4999999999999999E-6</v>
      </c>
      <c r="U436" s="91">
        <f t="shared" si="168"/>
        <v>396</v>
      </c>
      <c r="V436" s="54">
        <f t="shared" si="169"/>
        <v>0</v>
      </c>
      <c r="W436" s="54">
        <f t="shared" si="169"/>
        <v>0</v>
      </c>
      <c r="X436" s="41">
        <f t="shared" si="166"/>
        <v>-3.4999999999999999E-6</v>
      </c>
      <c r="Y436" s="40">
        <f>MAX($R$41:R424,R460:R831)</f>
        <v>3.6000000000000001E-5</v>
      </c>
      <c r="Z436" s="66">
        <f t="shared" si="163"/>
        <v>3.2500000000000004E-5</v>
      </c>
      <c r="AA436" s="35">
        <v>396</v>
      </c>
      <c r="AB436" s="41">
        <f>SUM(F436:F460)</f>
        <v>0</v>
      </c>
      <c r="AC436" s="41">
        <f>SUM(G436:G460)</f>
        <v>0</v>
      </c>
      <c r="AD436" s="41">
        <f t="shared" si="167"/>
        <v>-3.4999999999999999E-6</v>
      </c>
      <c r="AE436" s="35">
        <v>396</v>
      </c>
      <c r="AF436" s="105" t="s">
        <v>51</v>
      </c>
      <c r="AG436" s="1"/>
      <c r="AH436" s="1"/>
      <c r="AI436" s="1"/>
      <c r="AJ436" s="1"/>
      <c r="AK436" s="1"/>
      <c r="AL436" s="1"/>
      <c r="AM436" s="1"/>
      <c r="AN436" s="1" t="s">
        <v>51</v>
      </c>
    </row>
    <row r="437" spans="1:40" hidden="1" x14ac:dyDescent="0.2">
      <c r="A437" s="306" t="s">
        <v>147</v>
      </c>
      <c r="B437" s="39">
        <f t="shared" si="153"/>
        <v>397</v>
      </c>
      <c r="C437" s="180">
        <f>IF(OR(C436="",C436=Data_Inputs!$G$15),"",MAX(Data_Inputs!$G$15,IF(LEFT(Data_Inputs!$G$23)="M",DATE(YEAR(E437),MONTH(E437),1),DATE(YEAR(E437)-1,Data_Inputs!$K$37,1))))</f>
        <v>32478</v>
      </c>
      <c r="D437" s="75" t="s">
        <v>9</v>
      </c>
      <c r="E437" s="180">
        <f>IF(OR(C436="",C436=Data_Inputs!$G$15),"",C436-1)</f>
        <v>32508</v>
      </c>
      <c r="F437" s="54">
        <v>0</v>
      </c>
      <c r="G437" s="54">
        <v>0</v>
      </c>
      <c r="H437" s="54">
        <f t="shared" si="154"/>
        <v>0</v>
      </c>
      <c r="I437" s="67">
        <f t="shared" si="155"/>
        <v>0</v>
      </c>
      <c r="J437" s="65"/>
      <c r="K437" s="67">
        <f t="shared" si="156"/>
        <v>0</v>
      </c>
      <c r="L437" s="67">
        <f t="shared" si="161"/>
        <v>0</v>
      </c>
      <c r="M437" s="148"/>
      <c r="N437" s="11"/>
      <c r="O437" s="11"/>
      <c r="P437" s="11"/>
      <c r="Q437" s="11"/>
      <c r="R437" s="140"/>
      <c r="S437" s="67"/>
      <c r="T437" s="67"/>
      <c r="U437" s="91"/>
      <c r="V437" s="54"/>
      <c r="W437" s="54"/>
      <c r="X437" s="41"/>
      <c r="Y437" s="41"/>
      <c r="Z437" s="66"/>
      <c r="AA437" s="35"/>
      <c r="AB437" s="41"/>
      <c r="AC437" s="41"/>
      <c r="AD437" s="41"/>
      <c r="AE437" s="35">
        <v>397</v>
      </c>
      <c r="AF437" s="105"/>
      <c r="AG437" s="1"/>
      <c r="AH437" s="1"/>
      <c r="AI437" s="1"/>
      <c r="AJ437" s="1"/>
      <c r="AK437" s="1"/>
      <c r="AL437" s="1"/>
      <c r="AM437" s="1"/>
      <c r="AN437" s="1"/>
    </row>
    <row r="438" spans="1:40" hidden="1" x14ac:dyDescent="0.2">
      <c r="A438" s="306" t="s">
        <v>147</v>
      </c>
      <c r="B438" s="39">
        <f t="shared" si="153"/>
        <v>398</v>
      </c>
      <c r="C438" s="180">
        <f>IF(OR(C437="",C437=Data_Inputs!$G$15),"",MAX(Data_Inputs!$G$15,IF(LEFT(Data_Inputs!$G$23)="M",DATE(YEAR(E438),MONTH(E438),1),DATE(YEAR(E438)-1,Data_Inputs!$K$37,1))))</f>
        <v>32448</v>
      </c>
      <c r="D438" s="75" t="s">
        <v>9</v>
      </c>
      <c r="E438" s="180">
        <f>IF(OR(C437="",C437=Data_Inputs!$G$15),"",C437-1)</f>
        <v>32477</v>
      </c>
      <c r="F438" s="54">
        <v>0</v>
      </c>
      <c r="G438" s="54">
        <v>0</v>
      </c>
      <c r="H438" s="54">
        <f t="shared" si="154"/>
        <v>0</v>
      </c>
      <c r="I438" s="67">
        <f t="shared" si="155"/>
        <v>0</v>
      </c>
      <c r="J438" s="65"/>
      <c r="K438" s="67">
        <f t="shared" si="156"/>
        <v>0</v>
      </c>
      <c r="L438" s="67">
        <f t="shared" si="161"/>
        <v>0</v>
      </c>
      <c r="M438" s="148"/>
      <c r="N438" s="11"/>
      <c r="O438" s="11"/>
      <c r="P438" s="11"/>
      <c r="Q438" s="11"/>
      <c r="R438" s="140"/>
      <c r="S438" s="67"/>
      <c r="T438" s="67"/>
      <c r="U438" s="91"/>
      <c r="V438" s="54"/>
      <c r="W438" s="54"/>
      <c r="X438" s="41"/>
      <c r="Y438" s="41"/>
      <c r="Z438" s="66"/>
      <c r="AA438" s="35"/>
      <c r="AB438" s="41"/>
      <c r="AC438" s="41"/>
      <c r="AD438" s="41"/>
      <c r="AE438" s="35">
        <v>398</v>
      </c>
      <c r="AF438" s="105"/>
      <c r="AG438" s="1"/>
      <c r="AH438" s="1"/>
      <c r="AI438" s="1"/>
      <c r="AJ438" s="1"/>
      <c r="AK438" s="1"/>
      <c r="AL438" s="1"/>
      <c r="AM438" s="1"/>
      <c r="AN438" s="1"/>
    </row>
    <row r="439" spans="1:40" hidden="1" x14ac:dyDescent="0.2">
      <c r="A439" s="306" t="s">
        <v>147</v>
      </c>
      <c r="B439" s="39">
        <f t="shared" si="153"/>
        <v>399</v>
      </c>
      <c r="C439" s="180">
        <f>IF(OR(C438="",C438=Data_Inputs!$G$15),"",MAX(Data_Inputs!$G$15,IF(LEFT(Data_Inputs!$G$23)="M",DATE(YEAR(E439),MONTH(E439),1),DATE(YEAR(E439)-1,Data_Inputs!$K$37,1))))</f>
        <v>32417</v>
      </c>
      <c r="D439" s="75" t="s">
        <v>9</v>
      </c>
      <c r="E439" s="180">
        <f>IF(OR(C438="",C438=Data_Inputs!$G$15),"",C438-1)</f>
        <v>32447</v>
      </c>
      <c r="F439" s="54">
        <v>0</v>
      </c>
      <c r="G439" s="54">
        <v>0</v>
      </c>
      <c r="H439" s="54">
        <f t="shared" si="154"/>
        <v>0</v>
      </c>
      <c r="I439" s="67">
        <f t="shared" si="155"/>
        <v>0</v>
      </c>
      <c r="J439" s="65"/>
      <c r="K439" s="67">
        <f t="shared" si="156"/>
        <v>0</v>
      </c>
      <c r="L439" s="67">
        <f t="shared" si="161"/>
        <v>0</v>
      </c>
      <c r="M439" s="148"/>
      <c r="N439" s="11"/>
      <c r="O439" s="11"/>
      <c r="P439" s="11"/>
      <c r="Q439" s="11"/>
      <c r="R439" s="140"/>
      <c r="S439" s="67"/>
      <c r="T439" s="67"/>
      <c r="U439" s="91"/>
      <c r="V439" s="54"/>
      <c r="W439" s="54"/>
      <c r="X439" s="41"/>
      <c r="Y439" s="41"/>
      <c r="Z439" s="66"/>
      <c r="AA439" s="35"/>
      <c r="AB439" s="41"/>
      <c r="AC439" s="41"/>
      <c r="AD439" s="41"/>
      <c r="AE439" s="35">
        <v>399</v>
      </c>
      <c r="AF439" s="105"/>
      <c r="AG439" s="1"/>
      <c r="AH439" s="1"/>
      <c r="AI439" s="1"/>
      <c r="AJ439" s="1"/>
      <c r="AK439" s="1"/>
      <c r="AL439" s="1"/>
      <c r="AM439" s="1"/>
      <c r="AN439" s="1"/>
    </row>
    <row r="440" spans="1:40" hidden="1" x14ac:dyDescent="0.2">
      <c r="A440" s="306" t="s">
        <v>147</v>
      </c>
      <c r="B440" s="39">
        <f t="shared" si="153"/>
        <v>400</v>
      </c>
      <c r="C440" s="180">
        <f>IF(OR(C439="",C439=Data_Inputs!$G$15),"",MAX(Data_Inputs!$G$15,IF(LEFT(Data_Inputs!$G$23)="M",DATE(YEAR(E440),MONTH(E440),1),DATE(YEAR(E440)-1,Data_Inputs!$K$37,1))))</f>
        <v>32387</v>
      </c>
      <c r="D440" s="75" t="s">
        <v>9</v>
      </c>
      <c r="E440" s="180">
        <f>IF(OR(C439="",C439=Data_Inputs!$G$15),"",C439-1)</f>
        <v>32416</v>
      </c>
      <c r="F440" s="54">
        <v>0</v>
      </c>
      <c r="G440" s="54">
        <v>0</v>
      </c>
      <c r="H440" s="54">
        <f t="shared" si="154"/>
        <v>0</v>
      </c>
      <c r="I440" s="67">
        <f t="shared" si="155"/>
        <v>0</v>
      </c>
      <c r="J440" s="65"/>
      <c r="K440" s="67">
        <f t="shared" si="156"/>
        <v>0</v>
      </c>
      <c r="L440" s="67">
        <f t="shared" si="161"/>
        <v>0</v>
      </c>
      <c r="M440" s="148"/>
      <c r="N440" s="11"/>
      <c r="O440" s="11"/>
      <c r="P440" s="11"/>
      <c r="Q440" s="11"/>
      <c r="R440" s="140"/>
      <c r="S440" s="67"/>
      <c r="T440" s="67"/>
      <c r="U440" s="91"/>
      <c r="V440" s="54"/>
      <c r="W440" s="54"/>
      <c r="X440" s="41"/>
      <c r="Y440" s="41"/>
      <c r="Z440" s="66"/>
      <c r="AA440" s="35"/>
      <c r="AB440" s="41"/>
      <c r="AC440" s="41"/>
      <c r="AD440" s="41"/>
      <c r="AE440" s="35">
        <v>400</v>
      </c>
      <c r="AF440" s="105"/>
      <c r="AG440" s="1"/>
      <c r="AH440" s="1"/>
      <c r="AI440" s="1"/>
      <c r="AJ440" s="1"/>
      <c r="AK440" s="1"/>
      <c r="AL440" s="1"/>
      <c r="AM440" s="1"/>
      <c r="AN440" s="1"/>
    </row>
    <row r="441" spans="1:40" hidden="1" x14ac:dyDescent="0.2">
      <c r="A441" s="306" t="s">
        <v>147</v>
      </c>
      <c r="B441" s="39">
        <f t="shared" si="153"/>
        <v>401</v>
      </c>
      <c r="C441" s="180">
        <f>IF(OR(C440="",C440=Data_Inputs!$G$15),"",MAX(Data_Inputs!$G$15,IF(LEFT(Data_Inputs!$G$23)="M",DATE(YEAR(E441),MONTH(E441),1),DATE(YEAR(E441)-1,Data_Inputs!$K$37,1))))</f>
        <v>32356</v>
      </c>
      <c r="D441" s="75" t="s">
        <v>9</v>
      </c>
      <c r="E441" s="180">
        <f>IF(OR(C440="",C440=Data_Inputs!$G$15),"",C440-1)</f>
        <v>32386</v>
      </c>
      <c r="F441" s="54">
        <v>0</v>
      </c>
      <c r="G441" s="54">
        <v>0</v>
      </c>
      <c r="H441" s="54">
        <f t="shared" si="154"/>
        <v>0</v>
      </c>
      <c r="I441" s="67">
        <f t="shared" si="155"/>
        <v>0</v>
      </c>
      <c r="J441" s="65"/>
      <c r="K441" s="67">
        <f t="shared" si="156"/>
        <v>0</v>
      </c>
      <c r="L441" s="67">
        <f t="shared" si="161"/>
        <v>0</v>
      </c>
      <c r="M441" s="148"/>
      <c r="N441" s="11"/>
      <c r="O441" s="11"/>
      <c r="P441" s="11"/>
      <c r="Q441" s="11"/>
      <c r="R441" s="140"/>
      <c r="S441" s="67"/>
      <c r="T441" s="67"/>
      <c r="U441" s="91"/>
      <c r="V441" s="54"/>
      <c r="W441" s="54"/>
      <c r="X441" s="41"/>
      <c r="Y441" s="41"/>
      <c r="Z441" s="66"/>
      <c r="AA441" s="35"/>
      <c r="AB441" s="41"/>
      <c r="AC441" s="41"/>
      <c r="AD441" s="41"/>
      <c r="AE441" s="35">
        <v>401</v>
      </c>
      <c r="AF441" s="105"/>
      <c r="AG441" s="1"/>
      <c r="AH441" s="1"/>
      <c r="AI441" s="1"/>
      <c r="AJ441" s="1"/>
      <c r="AK441" s="1"/>
      <c r="AL441" s="1"/>
      <c r="AM441" s="1"/>
      <c r="AN441" s="1"/>
    </row>
    <row r="442" spans="1:40" hidden="1" x14ac:dyDescent="0.2">
      <c r="A442" s="306" t="s">
        <v>147</v>
      </c>
      <c r="B442" s="39">
        <f t="shared" si="153"/>
        <v>402</v>
      </c>
      <c r="C442" s="180">
        <f>IF(OR(C441="",C441=Data_Inputs!$G$15),"",MAX(Data_Inputs!$G$15,IF(LEFT(Data_Inputs!$G$23)="M",DATE(YEAR(E442),MONTH(E442),1),DATE(YEAR(E442)-1,Data_Inputs!$K$37,1))))</f>
        <v>32325</v>
      </c>
      <c r="D442" s="75" t="s">
        <v>9</v>
      </c>
      <c r="E442" s="180">
        <f>IF(OR(C441="",C441=Data_Inputs!$G$15),"",C441-1)</f>
        <v>32355</v>
      </c>
      <c r="F442" s="54">
        <v>0</v>
      </c>
      <c r="G442" s="54">
        <v>0</v>
      </c>
      <c r="H442" s="54">
        <f t="shared" si="154"/>
        <v>0</v>
      </c>
      <c r="I442" s="67">
        <f t="shared" si="155"/>
        <v>0</v>
      </c>
      <c r="J442" s="65"/>
      <c r="K442" s="67">
        <f t="shared" si="156"/>
        <v>0</v>
      </c>
      <c r="L442" s="67">
        <f t="shared" si="161"/>
        <v>0</v>
      </c>
      <c r="M442" s="148"/>
      <c r="N442" s="11"/>
      <c r="O442" s="11"/>
      <c r="P442" s="11"/>
      <c r="Q442" s="11"/>
      <c r="R442" s="140"/>
      <c r="S442" s="67"/>
      <c r="T442" s="67"/>
      <c r="U442" s="91"/>
      <c r="V442" s="54"/>
      <c r="W442" s="54"/>
      <c r="X442" s="41"/>
      <c r="Y442" s="41"/>
      <c r="Z442" s="66"/>
      <c r="AA442" s="35"/>
      <c r="AB442" s="41"/>
      <c r="AC442" s="41"/>
      <c r="AD442" s="41"/>
      <c r="AE442" s="35">
        <v>402</v>
      </c>
      <c r="AF442" s="105"/>
      <c r="AG442" s="1"/>
      <c r="AH442" s="1"/>
      <c r="AI442" s="1"/>
      <c r="AJ442" s="1"/>
      <c r="AK442" s="1"/>
      <c r="AL442" s="1"/>
      <c r="AM442" s="1"/>
      <c r="AN442" s="1"/>
    </row>
    <row r="443" spans="1:40" hidden="1" x14ac:dyDescent="0.2">
      <c r="A443" s="306" t="s">
        <v>147</v>
      </c>
      <c r="B443" s="39">
        <f t="shared" si="153"/>
        <v>403</v>
      </c>
      <c r="C443" s="180">
        <f>IF(OR(C442="",C442=Data_Inputs!$G$15),"",MAX(Data_Inputs!$G$15,IF(LEFT(Data_Inputs!$G$23)="M",DATE(YEAR(E443),MONTH(E443),1),DATE(YEAR(E443)-1,Data_Inputs!$K$37,1))))</f>
        <v>32295</v>
      </c>
      <c r="D443" s="75" t="s">
        <v>9</v>
      </c>
      <c r="E443" s="180">
        <f>IF(OR(C442="",C442=Data_Inputs!$G$15),"",C442-1)</f>
        <v>32324</v>
      </c>
      <c r="F443" s="54">
        <v>0</v>
      </c>
      <c r="G443" s="54">
        <v>0</v>
      </c>
      <c r="H443" s="54">
        <f t="shared" si="154"/>
        <v>0</v>
      </c>
      <c r="I443" s="67">
        <f t="shared" si="155"/>
        <v>0</v>
      </c>
      <c r="J443" s="65"/>
      <c r="K443" s="67">
        <f t="shared" si="156"/>
        <v>0</v>
      </c>
      <c r="L443" s="67">
        <f t="shared" si="161"/>
        <v>0</v>
      </c>
      <c r="M443" s="148"/>
      <c r="N443" s="11"/>
      <c r="O443" s="11"/>
      <c r="P443" s="11"/>
      <c r="Q443" s="11"/>
      <c r="R443" s="140"/>
      <c r="S443" s="67"/>
      <c r="T443" s="67"/>
      <c r="U443" s="91"/>
      <c r="V443" s="54"/>
      <c r="W443" s="54"/>
      <c r="X443" s="41"/>
      <c r="Y443" s="41"/>
      <c r="Z443" s="66"/>
      <c r="AA443" s="35"/>
      <c r="AB443" s="41"/>
      <c r="AC443" s="41"/>
      <c r="AD443" s="41"/>
      <c r="AE443" s="35">
        <v>403</v>
      </c>
      <c r="AF443" s="105"/>
      <c r="AG443" s="1"/>
      <c r="AH443" s="1"/>
      <c r="AI443" s="1"/>
      <c r="AJ443" s="1"/>
      <c r="AK443" s="1"/>
      <c r="AL443" s="1"/>
      <c r="AM443" s="1"/>
      <c r="AN443" s="1"/>
    </row>
    <row r="444" spans="1:40" hidden="1" x14ac:dyDescent="0.2">
      <c r="A444" s="306" t="s">
        <v>147</v>
      </c>
      <c r="B444" s="39">
        <f t="shared" si="153"/>
        <v>404</v>
      </c>
      <c r="C444" s="180">
        <f>IF(OR(C443="",C443=Data_Inputs!$G$15),"",MAX(Data_Inputs!$G$15,IF(LEFT(Data_Inputs!$G$23)="M",DATE(YEAR(E444),MONTH(E444),1),DATE(YEAR(E444)-1,Data_Inputs!$K$37,1))))</f>
        <v>32264</v>
      </c>
      <c r="D444" s="75" t="s">
        <v>9</v>
      </c>
      <c r="E444" s="180">
        <f>IF(OR(C443="",C443=Data_Inputs!$G$15),"",C443-1)</f>
        <v>32294</v>
      </c>
      <c r="F444" s="54">
        <v>0</v>
      </c>
      <c r="G444" s="54">
        <v>0</v>
      </c>
      <c r="H444" s="54">
        <f t="shared" si="154"/>
        <v>0</v>
      </c>
      <c r="I444" s="67">
        <f t="shared" si="155"/>
        <v>0</v>
      </c>
      <c r="J444" s="65"/>
      <c r="K444" s="67">
        <f t="shared" si="156"/>
        <v>0</v>
      </c>
      <c r="L444" s="67">
        <f t="shared" si="161"/>
        <v>0</v>
      </c>
      <c r="M444" s="148"/>
      <c r="N444" s="11"/>
      <c r="O444" s="11"/>
      <c r="P444" s="11"/>
      <c r="Q444" s="11"/>
      <c r="R444" s="140"/>
      <c r="S444" s="67"/>
      <c r="T444" s="67"/>
      <c r="U444" s="91"/>
      <c r="V444" s="54"/>
      <c r="W444" s="54"/>
      <c r="X444" s="41"/>
      <c r="Y444" s="41"/>
      <c r="Z444" s="66"/>
      <c r="AA444" s="35"/>
      <c r="AB444" s="41"/>
      <c r="AC444" s="41"/>
      <c r="AD444" s="41"/>
      <c r="AE444" s="35">
        <v>404</v>
      </c>
      <c r="AF444" s="105"/>
      <c r="AG444" s="1"/>
      <c r="AH444" s="1"/>
      <c r="AI444" s="1"/>
      <c r="AJ444" s="1"/>
      <c r="AK444" s="1"/>
      <c r="AL444" s="1"/>
      <c r="AM444" s="1"/>
      <c r="AN444" s="1"/>
    </row>
    <row r="445" spans="1:40" hidden="1" x14ac:dyDescent="0.2">
      <c r="A445" s="306" t="s">
        <v>147</v>
      </c>
      <c r="B445" s="39">
        <f t="shared" si="153"/>
        <v>405</v>
      </c>
      <c r="C445" s="180">
        <f>IF(OR(C444="",C444=Data_Inputs!$G$15),"",MAX(Data_Inputs!$G$15,IF(LEFT(Data_Inputs!$G$23)="M",DATE(YEAR(E445),MONTH(E445),1),DATE(YEAR(E445)-1,Data_Inputs!$K$37,1))))</f>
        <v>32234</v>
      </c>
      <c r="D445" s="75" t="s">
        <v>9</v>
      </c>
      <c r="E445" s="180">
        <f>IF(OR(C444="",C444=Data_Inputs!$G$15),"",C444-1)</f>
        <v>32263</v>
      </c>
      <c r="F445" s="54">
        <v>0</v>
      </c>
      <c r="G445" s="54">
        <v>0</v>
      </c>
      <c r="H445" s="54">
        <f t="shared" si="154"/>
        <v>0</v>
      </c>
      <c r="I445" s="67">
        <f t="shared" si="155"/>
        <v>0</v>
      </c>
      <c r="J445" s="65"/>
      <c r="K445" s="67">
        <f t="shared" si="156"/>
        <v>0</v>
      </c>
      <c r="L445" s="67">
        <f t="shared" si="161"/>
        <v>0</v>
      </c>
      <c r="M445" s="148"/>
      <c r="N445" s="11"/>
      <c r="O445" s="11"/>
      <c r="P445" s="11"/>
      <c r="Q445" s="11"/>
      <c r="R445" s="140"/>
      <c r="S445" s="67"/>
      <c r="T445" s="67"/>
      <c r="U445" s="91"/>
      <c r="V445" s="54"/>
      <c r="W445" s="54"/>
      <c r="X445" s="41"/>
      <c r="Y445" s="41"/>
      <c r="Z445" s="66"/>
      <c r="AA445" s="35"/>
      <c r="AB445" s="41"/>
      <c r="AC445" s="41"/>
      <c r="AD445" s="41"/>
      <c r="AE445" s="35">
        <v>405</v>
      </c>
      <c r="AF445" s="105"/>
      <c r="AG445" s="1"/>
      <c r="AH445" s="1"/>
      <c r="AI445" s="1"/>
      <c r="AJ445" s="1"/>
      <c r="AK445" s="1"/>
      <c r="AL445" s="1"/>
      <c r="AM445" s="1"/>
      <c r="AN445" s="1"/>
    </row>
    <row r="446" spans="1:40" hidden="1" x14ac:dyDescent="0.2">
      <c r="A446" s="306" t="s">
        <v>147</v>
      </c>
      <c r="B446" s="39">
        <f t="shared" si="153"/>
        <v>406</v>
      </c>
      <c r="C446" s="180">
        <f>IF(OR(C445="",C445=Data_Inputs!$G$15),"",MAX(Data_Inputs!$G$15,IF(LEFT(Data_Inputs!$G$23)="M",DATE(YEAR(E446),MONTH(E446),1),DATE(YEAR(E446)-1,Data_Inputs!$K$37,1))))</f>
        <v>32203</v>
      </c>
      <c r="D446" s="75" t="s">
        <v>9</v>
      </c>
      <c r="E446" s="180">
        <f>IF(OR(C445="",C445=Data_Inputs!$G$15),"",C445-1)</f>
        <v>32233</v>
      </c>
      <c r="F446" s="54">
        <v>0</v>
      </c>
      <c r="G446" s="54">
        <v>0</v>
      </c>
      <c r="H446" s="54">
        <f t="shared" si="154"/>
        <v>0</v>
      </c>
      <c r="I446" s="67">
        <f t="shared" si="155"/>
        <v>0</v>
      </c>
      <c r="J446" s="65"/>
      <c r="K446" s="67">
        <f t="shared" si="156"/>
        <v>0</v>
      </c>
      <c r="L446" s="67">
        <f t="shared" si="161"/>
        <v>0</v>
      </c>
      <c r="M446" s="148"/>
      <c r="N446" s="11"/>
      <c r="O446" s="11"/>
      <c r="P446" s="11"/>
      <c r="Q446" s="11"/>
      <c r="R446" s="140"/>
      <c r="S446" s="67"/>
      <c r="T446" s="67"/>
      <c r="U446" s="91"/>
      <c r="V446" s="54"/>
      <c r="W446" s="54"/>
      <c r="X446" s="41"/>
      <c r="Y446" s="41"/>
      <c r="Z446" s="66"/>
      <c r="AA446" s="35"/>
      <c r="AB446" s="41"/>
      <c r="AC446" s="41"/>
      <c r="AD446" s="41"/>
      <c r="AE446" s="35">
        <v>406</v>
      </c>
      <c r="AF446" s="105"/>
      <c r="AG446" s="1"/>
      <c r="AH446" s="1"/>
      <c r="AI446" s="1"/>
      <c r="AJ446" s="1"/>
      <c r="AK446" s="1"/>
      <c r="AL446" s="1"/>
      <c r="AM446" s="1"/>
      <c r="AN446" s="1"/>
    </row>
    <row r="447" spans="1:40" hidden="1" x14ac:dyDescent="0.2">
      <c r="A447" s="306" t="s">
        <v>147</v>
      </c>
      <c r="B447" s="39">
        <f t="shared" si="153"/>
        <v>407</v>
      </c>
      <c r="C447" s="180">
        <f>IF(OR(C446="",C446=Data_Inputs!$G$15),"",MAX(Data_Inputs!$G$15,IF(LEFT(Data_Inputs!$G$23)="M",DATE(YEAR(E447),MONTH(E447),1),DATE(YEAR(E447)-1,Data_Inputs!$K$37,1))))</f>
        <v>32174</v>
      </c>
      <c r="D447" s="75" t="s">
        <v>9</v>
      </c>
      <c r="E447" s="180">
        <f>IF(OR(C446="",C446=Data_Inputs!$G$15),"",C446-1)</f>
        <v>32202</v>
      </c>
      <c r="F447" s="54">
        <v>0</v>
      </c>
      <c r="G447" s="54">
        <v>0</v>
      </c>
      <c r="H447" s="54">
        <f t="shared" si="154"/>
        <v>0</v>
      </c>
      <c r="I447" s="67">
        <f t="shared" si="155"/>
        <v>0</v>
      </c>
      <c r="J447" s="65"/>
      <c r="K447" s="67">
        <f t="shared" si="156"/>
        <v>0</v>
      </c>
      <c r="L447" s="67">
        <f t="shared" si="161"/>
        <v>0</v>
      </c>
      <c r="M447" s="148"/>
      <c r="N447" s="11"/>
      <c r="O447" s="11"/>
      <c r="P447" s="11"/>
      <c r="Q447" s="11"/>
      <c r="R447" s="140"/>
      <c r="S447" s="67"/>
      <c r="T447" s="67"/>
      <c r="U447" s="91"/>
      <c r="V447" s="54"/>
      <c r="W447" s="54"/>
      <c r="X447" s="41"/>
      <c r="Y447" s="41"/>
      <c r="Z447" s="66"/>
      <c r="AA447" s="35"/>
      <c r="AB447" s="41"/>
      <c r="AC447" s="41"/>
      <c r="AD447" s="41"/>
      <c r="AE447" s="35">
        <v>407</v>
      </c>
      <c r="AF447" s="105"/>
      <c r="AG447" s="1"/>
      <c r="AH447" s="1"/>
      <c r="AI447" s="1"/>
      <c r="AJ447" s="1"/>
      <c r="AK447" s="1"/>
      <c r="AL447" s="1"/>
      <c r="AM447" s="1"/>
      <c r="AN447" s="1"/>
    </row>
    <row r="448" spans="1:40" hidden="1" x14ac:dyDescent="0.2">
      <c r="A448" s="306" t="s">
        <v>147</v>
      </c>
      <c r="B448" s="39">
        <f t="shared" si="153"/>
        <v>408</v>
      </c>
      <c r="C448" s="180">
        <f>IF(OR(C447="",C447=Data_Inputs!$G$15),"",MAX(Data_Inputs!$G$15,IF(LEFT(Data_Inputs!$G$23)="M",DATE(YEAR(E448),MONTH(E448),1),DATE(YEAR(E448)-1,Data_Inputs!$K$37,1))))</f>
        <v>32143</v>
      </c>
      <c r="D448" s="75" t="s">
        <v>9</v>
      </c>
      <c r="E448" s="180">
        <f>IF(OR(C447="",C447=Data_Inputs!$G$15),"",C447-1)</f>
        <v>32173</v>
      </c>
      <c r="F448" s="54">
        <v>0</v>
      </c>
      <c r="G448" s="54">
        <v>0</v>
      </c>
      <c r="H448" s="54">
        <f t="shared" si="154"/>
        <v>0</v>
      </c>
      <c r="I448" s="67">
        <f t="shared" si="155"/>
        <v>0</v>
      </c>
      <c r="J448" s="65"/>
      <c r="K448" s="67">
        <f t="shared" si="156"/>
        <v>0</v>
      </c>
      <c r="L448" s="67">
        <f t="shared" si="161"/>
        <v>0</v>
      </c>
      <c r="M448" s="148"/>
      <c r="N448" s="11"/>
      <c r="O448" s="11"/>
      <c r="P448" s="11"/>
      <c r="Q448" s="11"/>
      <c r="R448" s="140"/>
      <c r="S448" s="67"/>
      <c r="T448" s="67"/>
      <c r="U448" s="91"/>
      <c r="V448" s="54"/>
      <c r="W448" s="54"/>
      <c r="X448" s="41"/>
      <c r="Y448" s="41"/>
      <c r="Z448" s="66"/>
      <c r="AA448" s="35"/>
      <c r="AB448" s="41"/>
      <c r="AC448" s="41"/>
      <c r="AD448" s="41"/>
      <c r="AE448" s="35">
        <v>408</v>
      </c>
      <c r="AF448" s="105"/>
      <c r="AG448" s="1"/>
      <c r="AH448" s="1"/>
      <c r="AI448" s="1"/>
      <c r="AJ448" s="1"/>
      <c r="AK448" s="1"/>
      <c r="AL448" s="1"/>
      <c r="AM448" s="1"/>
      <c r="AN448" s="1"/>
    </row>
    <row r="449" spans="1:40" hidden="1" x14ac:dyDescent="0.2">
      <c r="A449" s="306" t="s">
        <v>147</v>
      </c>
      <c r="B449" s="39">
        <f t="shared" si="153"/>
        <v>409</v>
      </c>
      <c r="C449" s="180">
        <f>IF(OR(C448="",C448=Data_Inputs!$G$15),"",MAX(Data_Inputs!$G$15,IF(LEFT(Data_Inputs!$G$23)="M",DATE(YEAR(E449),MONTH(E449),1),DATE(YEAR(E449)-1,Data_Inputs!$K$37,1))))</f>
        <v>32112</v>
      </c>
      <c r="D449" s="75" t="s">
        <v>9</v>
      </c>
      <c r="E449" s="180">
        <f>IF(OR(C448="",C448=Data_Inputs!$G$15),"",C448-1)</f>
        <v>32142</v>
      </c>
      <c r="F449" s="54">
        <v>0</v>
      </c>
      <c r="G449" s="54">
        <v>0</v>
      </c>
      <c r="H449" s="54">
        <f t="shared" si="154"/>
        <v>0</v>
      </c>
      <c r="I449" s="67">
        <f t="shared" si="155"/>
        <v>0</v>
      </c>
      <c r="J449" s="65"/>
      <c r="K449" s="67">
        <f t="shared" si="156"/>
        <v>0</v>
      </c>
      <c r="L449" s="67">
        <f t="shared" si="161"/>
        <v>0</v>
      </c>
      <c r="M449" s="148"/>
      <c r="N449" s="11"/>
      <c r="O449" s="11"/>
      <c r="P449" s="11"/>
      <c r="Q449" s="11"/>
      <c r="R449" s="140"/>
      <c r="S449" s="67"/>
      <c r="T449" s="67"/>
      <c r="U449" s="91"/>
      <c r="V449" s="54"/>
      <c r="W449" s="54"/>
      <c r="X449" s="41"/>
      <c r="Y449" s="41"/>
      <c r="Z449" s="66"/>
      <c r="AA449" s="35"/>
      <c r="AB449" s="41"/>
      <c r="AC449" s="41"/>
      <c r="AD449" s="41"/>
      <c r="AE449" s="35">
        <v>409</v>
      </c>
      <c r="AF449" s="105"/>
      <c r="AG449" s="1"/>
      <c r="AH449" s="1"/>
      <c r="AI449" s="1"/>
      <c r="AJ449" s="1"/>
      <c r="AK449" s="1"/>
      <c r="AL449" s="1"/>
      <c r="AM449" s="1"/>
      <c r="AN449" s="1"/>
    </row>
    <row r="450" spans="1:40" hidden="1" x14ac:dyDescent="0.2">
      <c r="A450" s="306" t="s">
        <v>147</v>
      </c>
      <c r="B450" s="39">
        <f t="shared" si="153"/>
        <v>410</v>
      </c>
      <c r="C450" s="180">
        <f>IF(OR(C449="",C449=Data_Inputs!$G$15),"",MAX(Data_Inputs!$G$15,IF(LEFT(Data_Inputs!$G$23)="M",DATE(YEAR(E450),MONTH(E450),1),DATE(YEAR(E450)-1,Data_Inputs!$K$37,1))))</f>
        <v>32082</v>
      </c>
      <c r="D450" s="75" t="s">
        <v>9</v>
      </c>
      <c r="E450" s="180">
        <f>IF(OR(C449="",C449=Data_Inputs!$G$15),"",C449-1)</f>
        <v>32111</v>
      </c>
      <c r="F450" s="54">
        <v>0</v>
      </c>
      <c r="G450" s="54">
        <v>0</v>
      </c>
      <c r="H450" s="54">
        <f t="shared" si="154"/>
        <v>0</v>
      </c>
      <c r="I450" s="67">
        <f>SUM(F450:F460)</f>
        <v>0</v>
      </c>
      <c r="J450" s="65"/>
      <c r="K450" s="67">
        <f>SUM(G450:G460)</f>
        <v>0</v>
      </c>
      <c r="L450" s="67">
        <f t="shared" si="161"/>
        <v>0</v>
      </c>
      <c r="M450" s="148"/>
      <c r="N450" s="11"/>
      <c r="O450" s="11"/>
      <c r="P450" s="11"/>
      <c r="Q450" s="11"/>
      <c r="R450" s="140"/>
      <c r="S450" s="67"/>
      <c r="T450" s="67"/>
      <c r="U450" s="91"/>
      <c r="V450" s="54"/>
      <c r="W450" s="54"/>
      <c r="X450" s="41"/>
      <c r="Y450" s="41"/>
      <c r="Z450" s="66"/>
      <c r="AA450" s="35"/>
      <c r="AB450" s="41"/>
      <c r="AC450" s="41"/>
      <c r="AD450" s="41"/>
      <c r="AE450" s="35">
        <v>410</v>
      </c>
      <c r="AF450" s="105"/>
      <c r="AG450" s="1"/>
      <c r="AH450" s="1"/>
      <c r="AI450" s="1"/>
      <c r="AJ450" s="1"/>
      <c r="AK450" s="1"/>
      <c r="AL450" s="1"/>
      <c r="AM450" s="1"/>
      <c r="AN450" s="1"/>
    </row>
    <row r="451" spans="1:40" hidden="1" x14ac:dyDescent="0.2">
      <c r="A451" s="306" t="s">
        <v>147</v>
      </c>
      <c r="B451" s="39">
        <f t="shared" si="153"/>
        <v>411</v>
      </c>
      <c r="C451" s="180">
        <f>IF(OR(C450="",C450=Data_Inputs!$G$15),"",MAX(Data_Inputs!$G$15,IF(LEFT(Data_Inputs!$G$23)="M",DATE(YEAR(E451),MONTH(E451),1),DATE(YEAR(E451)-1,Data_Inputs!$K$37,1))))</f>
        <v>32051</v>
      </c>
      <c r="D451" s="75" t="s">
        <v>9</v>
      </c>
      <c r="E451" s="180">
        <f>IF(OR(C450="",C450=Data_Inputs!$G$15),"",C450-1)</f>
        <v>32081</v>
      </c>
      <c r="F451" s="54">
        <v>0</v>
      </c>
      <c r="G451" s="54">
        <v>0</v>
      </c>
      <c r="H451" s="54">
        <f t="shared" si="154"/>
        <v>0</v>
      </c>
      <c r="I451" s="67">
        <f>SUM(F451:F460)</f>
        <v>0</v>
      </c>
      <c r="J451" s="65"/>
      <c r="K451" s="67">
        <f>SUM(G451:G460)</f>
        <v>0</v>
      </c>
      <c r="L451" s="67">
        <f t="shared" si="161"/>
        <v>0</v>
      </c>
      <c r="M451" s="148"/>
      <c r="N451" s="11"/>
      <c r="O451" s="11"/>
      <c r="P451" s="11"/>
      <c r="Q451" s="11"/>
      <c r="R451" s="140"/>
      <c r="S451" s="67"/>
      <c r="T451" s="67"/>
      <c r="U451" s="91"/>
      <c r="V451" s="54"/>
      <c r="W451" s="54"/>
      <c r="X451" s="41"/>
      <c r="Y451" s="41"/>
      <c r="Z451" s="66"/>
      <c r="AA451" s="35"/>
      <c r="AB451" s="41"/>
      <c r="AC451" s="41"/>
      <c r="AD451" s="41"/>
      <c r="AE451" s="35">
        <v>411</v>
      </c>
      <c r="AF451" s="105"/>
      <c r="AG451" s="1"/>
      <c r="AH451" s="1"/>
      <c r="AI451" s="1"/>
      <c r="AJ451" s="1"/>
      <c r="AK451" s="1"/>
      <c r="AL451" s="1"/>
      <c r="AM451" s="1"/>
      <c r="AN451" s="1"/>
    </row>
    <row r="452" spans="1:40" hidden="1" x14ac:dyDescent="0.2">
      <c r="A452" s="306" t="s">
        <v>147</v>
      </c>
      <c r="B452" s="39">
        <f t="shared" si="153"/>
        <v>412</v>
      </c>
      <c r="C452" s="180">
        <f>IF(OR(C451="",C451=Data_Inputs!$G$15),"",MAX(Data_Inputs!$G$15,IF(LEFT(Data_Inputs!$G$23)="M",DATE(YEAR(E452),MONTH(E452),1),DATE(YEAR(E452)-1,Data_Inputs!$K$37,1))))</f>
        <v>32021</v>
      </c>
      <c r="D452" s="75" t="s">
        <v>9</v>
      </c>
      <c r="E452" s="180">
        <f>IF(OR(C451="",C451=Data_Inputs!$G$15),"",C451-1)</f>
        <v>32050</v>
      </c>
      <c r="F452" s="54">
        <v>0</v>
      </c>
      <c r="G452" s="54">
        <v>0</v>
      </c>
      <c r="H452" s="54">
        <f t="shared" si="154"/>
        <v>0</v>
      </c>
      <c r="I452" s="67">
        <f>SUM(F452:F460)</f>
        <v>0</v>
      </c>
      <c r="J452" s="65"/>
      <c r="K452" s="67">
        <f>SUM(G452:G460)</f>
        <v>0</v>
      </c>
      <c r="L452" s="67">
        <f t="shared" si="161"/>
        <v>0</v>
      </c>
      <c r="M452" s="148"/>
      <c r="N452" s="11"/>
      <c r="O452" s="11"/>
      <c r="P452" s="11"/>
      <c r="Q452" s="11"/>
      <c r="R452" s="140"/>
      <c r="S452" s="67"/>
      <c r="T452" s="67"/>
      <c r="U452" s="91"/>
      <c r="V452" s="54"/>
      <c r="W452" s="54"/>
      <c r="X452" s="41"/>
      <c r="Y452" s="41"/>
      <c r="Z452" s="66"/>
      <c r="AA452" s="35"/>
      <c r="AB452" s="41"/>
      <c r="AC452" s="41"/>
      <c r="AD452" s="41"/>
      <c r="AE452" s="35">
        <v>412</v>
      </c>
      <c r="AF452" s="105"/>
      <c r="AG452" s="1"/>
      <c r="AH452" s="1"/>
      <c r="AI452" s="1"/>
      <c r="AJ452" s="1"/>
      <c r="AK452" s="1"/>
      <c r="AL452" s="1"/>
      <c r="AM452" s="1"/>
      <c r="AN452" s="1"/>
    </row>
    <row r="453" spans="1:40" hidden="1" x14ac:dyDescent="0.2">
      <c r="A453" s="306" t="s">
        <v>147</v>
      </c>
      <c r="B453" s="39">
        <f t="shared" si="153"/>
        <v>413</v>
      </c>
      <c r="C453" s="180">
        <f>IF(OR(C452="",C452=Data_Inputs!$G$15),"",MAX(Data_Inputs!$G$15,IF(LEFT(Data_Inputs!$G$23)="M",DATE(YEAR(E453),MONTH(E453),1),DATE(YEAR(E453)-1,Data_Inputs!$K$37,1))))</f>
        <v>31990</v>
      </c>
      <c r="D453" s="75" t="s">
        <v>9</v>
      </c>
      <c r="E453" s="180">
        <f>IF(OR(C452="",C452=Data_Inputs!$G$15),"",C452-1)</f>
        <v>32020</v>
      </c>
      <c r="F453" s="54">
        <v>0</v>
      </c>
      <c r="G453" s="54">
        <v>0</v>
      </c>
      <c r="H453" s="54">
        <f t="shared" si="154"/>
        <v>0</v>
      </c>
      <c r="I453" s="67">
        <f>SUM(F453:F460)</f>
        <v>0</v>
      </c>
      <c r="J453" s="65"/>
      <c r="K453" s="67">
        <f>SUM(G453:G460)</f>
        <v>0</v>
      </c>
      <c r="L453" s="67">
        <f t="shared" si="161"/>
        <v>0</v>
      </c>
      <c r="M453" s="148"/>
      <c r="N453" s="11"/>
      <c r="O453" s="11"/>
      <c r="P453" s="11"/>
      <c r="Q453" s="11"/>
      <c r="R453" s="140"/>
      <c r="S453" s="67"/>
      <c r="T453" s="67"/>
      <c r="U453" s="91"/>
      <c r="V453" s="54"/>
      <c r="W453" s="54"/>
      <c r="X453" s="41"/>
      <c r="Y453" s="41"/>
      <c r="Z453" s="66"/>
      <c r="AA453" s="35"/>
      <c r="AB453" s="41"/>
      <c r="AC453" s="41"/>
      <c r="AD453" s="41"/>
      <c r="AE453" s="35">
        <v>413</v>
      </c>
      <c r="AF453" s="105"/>
      <c r="AG453" s="1"/>
      <c r="AH453" s="1"/>
      <c r="AI453" s="1"/>
      <c r="AJ453" s="1"/>
      <c r="AK453" s="1"/>
      <c r="AL453" s="1"/>
      <c r="AM453" s="1"/>
      <c r="AN453" s="1"/>
    </row>
    <row r="454" spans="1:40" hidden="1" x14ac:dyDescent="0.2">
      <c r="A454" s="306" t="s">
        <v>147</v>
      </c>
      <c r="B454" s="39">
        <f t="shared" si="153"/>
        <v>414</v>
      </c>
      <c r="C454" s="180">
        <f>IF(OR(C453="",C453=Data_Inputs!$G$15),"",MAX(Data_Inputs!$G$15,IF(LEFT(Data_Inputs!$G$23)="M",DATE(YEAR(E454),MONTH(E454),1),DATE(YEAR(E454)-1,Data_Inputs!$K$37,1))))</f>
        <v>31959</v>
      </c>
      <c r="D454" s="75" t="s">
        <v>9</v>
      </c>
      <c r="E454" s="180">
        <f>IF(OR(C453="",C453=Data_Inputs!$G$15),"",C453-1)</f>
        <v>31989</v>
      </c>
      <c r="F454" s="54">
        <v>0</v>
      </c>
      <c r="G454" s="54">
        <v>0</v>
      </c>
      <c r="H454" s="54">
        <f t="shared" si="154"/>
        <v>0</v>
      </c>
      <c r="I454" s="67">
        <f>SUM(F454:F460)</f>
        <v>0</v>
      </c>
      <c r="J454" s="65"/>
      <c r="K454" s="67">
        <f>SUM(G454:G460)</f>
        <v>0</v>
      </c>
      <c r="L454" s="67">
        <f t="shared" si="161"/>
        <v>0</v>
      </c>
      <c r="M454" s="148"/>
      <c r="N454" s="11"/>
      <c r="O454" s="11"/>
      <c r="P454" s="11"/>
      <c r="Q454" s="11"/>
      <c r="R454" s="140"/>
      <c r="S454" s="67"/>
      <c r="T454" s="67"/>
      <c r="U454" s="91"/>
      <c r="V454" s="54"/>
      <c r="W454" s="54"/>
      <c r="X454" s="41"/>
      <c r="Y454" s="41"/>
      <c r="Z454" s="66"/>
      <c r="AA454" s="35"/>
      <c r="AB454" s="41"/>
      <c r="AC454" s="41"/>
      <c r="AD454" s="41"/>
      <c r="AE454" s="35">
        <v>414</v>
      </c>
      <c r="AF454" s="105"/>
      <c r="AG454" s="1"/>
      <c r="AH454" s="1"/>
      <c r="AI454" s="1"/>
      <c r="AJ454" s="1"/>
      <c r="AK454" s="1"/>
      <c r="AL454" s="1"/>
      <c r="AM454" s="1"/>
      <c r="AN454" s="1"/>
    </row>
    <row r="455" spans="1:40" hidden="1" x14ac:dyDescent="0.2">
      <c r="A455" s="306" t="s">
        <v>147</v>
      </c>
      <c r="B455" s="39">
        <f t="shared" si="153"/>
        <v>415</v>
      </c>
      <c r="C455" s="180">
        <f>IF(OR(C454="",C454=Data_Inputs!$G$15),"",MAX(Data_Inputs!$G$15,IF(LEFT(Data_Inputs!$G$23)="M",DATE(YEAR(E455),MONTH(E455),1),DATE(YEAR(E455)-1,Data_Inputs!$K$37,1))))</f>
        <v>31929</v>
      </c>
      <c r="D455" s="75" t="s">
        <v>9</v>
      </c>
      <c r="E455" s="180">
        <f>IF(OR(C454="",C454=Data_Inputs!$G$15),"",C454-1)</f>
        <v>31958</v>
      </c>
      <c r="F455" s="54">
        <v>0</v>
      </c>
      <c r="G455" s="54">
        <v>0</v>
      </c>
      <c r="H455" s="54">
        <f t="shared" si="154"/>
        <v>0</v>
      </c>
      <c r="I455" s="67">
        <f>SUM(F455:F460)</f>
        <v>0</v>
      </c>
      <c r="J455" s="65"/>
      <c r="K455" s="67">
        <f>SUM(G455:G460)</f>
        <v>0</v>
      </c>
      <c r="L455" s="67">
        <f t="shared" si="161"/>
        <v>0</v>
      </c>
      <c r="M455" s="148"/>
      <c r="N455" s="11"/>
      <c r="O455" s="11"/>
      <c r="P455" s="11"/>
      <c r="Q455" s="11"/>
      <c r="R455" s="140"/>
      <c r="S455" s="67"/>
      <c r="T455" s="67"/>
      <c r="U455" s="91"/>
      <c r="V455" s="54"/>
      <c r="W455" s="54"/>
      <c r="X455" s="41"/>
      <c r="Y455" s="41"/>
      <c r="Z455" s="66"/>
      <c r="AA455" s="35"/>
      <c r="AB455" s="41"/>
      <c r="AC455" s="41"/>
      <c r="AD455" s="41"/>
      <c r="AE455" s="35">
        <v>415</v>
      </c>
      <c r="AF455" s="105"/>
      <c r="AG455" s="1"/>
      <c r="AH455" s="1"/>
      <c r="AI455" s="1"/>
      <c r="AJ455" s="1"/>
      <c r="AK455" s="1"/>
      <c r="AL455" s="1"/>
      <c r="AM455" s="1"/>
      <c r="AN455" s="1"/>
    </row>
    <row r="456" spans="1:40" hidden="1" x14ac:dyDescent="0.2">
      <c r="A456" s="306" t="s">
        <v>147</v>
      </c>
      <c r="B456" s="39">
        <f t="shared" si="153"/>
        <v>416</v>
      </c>
      <c r="C456" s="180">
        <f>IF(OR(C455="",C455=Data_Inputs!$G$15),"",MAX(Data_Inputs!$G$15,IF(LEFT(Data_Inputs!$G$23)="M",DATE(YEAR(E456),MONTH(E456),1),DATE(YEAR(E456)-1,Data_Inputs!$K$37,1))))</f>
        <v>31898</v>
      </c>
      <c r="D456" s="75" t="s">
        <v>9</v>
      </c>
      <c r="E456" s="180">
        <f>IF(OR(C455="",C455=Data_Inputs!$G$15),"",C455-1)</f>
        <v>31928</v>
      </c>
      <c r="F456" s="54">
        <v>0</v>
      </c>
      <c r="G456" s="54">
        <v>0</v>
      </c>
      <c r="H456" s="54">
        <f t="shared" si="154"/>
        <v>0</v>
      </c>
      <c r="I456" s="67">
        <f>SUM(F456:F460)</f>
        <v>0</v>
      </c>
      <c r="J456" s="65"/>
      <c r="K456" s="67">
        <f>SUM(G456:G460)</f>
        <v>0</v>
      </c>
      <c r="L456" s="67">
        <f t="shared" si="161"/>
        <v>0</v>
      </c>
      <c r="M456" s="148"/>
      <c r="N456" s="11"/>
      <c r="O456" s="11"/>
      <c r="P456" s="11"/>
      <c r="Q456" s="11"/>
      <c r="R456" s="140"/>
      <c r="S456" s="67"/>
      <c r="T456" s="67"/>
      <c r="U456" s="91"/>
      <c r="V456" s="54"/>
      <c r="W456" s="54"/>
      <c r="X456" s="41"/>
      <c r="Y456" s="41"/>
      <c r="Z456" s="66"/>
      <c r="AA456" s="35"/>
      <c r="AB456" s="41"/>
      <c r="AC456" s="41"/>
      <c r="AD456" s="41"/>
      <c r="AE456" s="35">
        <v>416</v>
      </c>
      <c r="AF456" s="105"/>
      <c r="AG456" s="1"/>
      <c r="AH456" s="1"/>
      <c r="AI456" s="1"/>
      <c r="AJ456" s="1"/>
      <c r="AK456" s="1"/>
      <c r="AL456" s="1"/>
      <c r="AM456" s="1"/>
      <c r="AN456" s="1"/>
    </row>
    <row r="457" spans="1:40" hidden="1" x14ac:dyDescent="0.2">
      <c r="A457" s="306" t="s">
        <v>147</v>
      </c>
      <c r="B457" s="39">
        <f t="shared" si="153"/>
        <v>417</v>
      </c>
      <c r="C457" s="180">
        <f>IF(OR(C456="",C456=Data_Inputs!$G$15),"",MAX(Data_Inputs!$G$15,IF(LEFT(Data_Inputs!$G$23)="M",DATE(YEAR(E457),MONTH(E457),1),DATE(YEAR(E457)-1,Data_Inputs!$K$37,1))))</f>
        <v>31868</v>
      </c>
      <c r="D457" s="75" t="s">
        <v>9</v>
      </c>
      <c r="E457" s="180">
        <f>IF(OR(C456="",C456=Data_Inputs!$G$15),"",C456-1)</f>
        <v>31897</v>
      </c>
      <c r="F457" s="54">
        <v>0</v>
      </c>
      <c r="G457" s="54">
        <v>0</v>
      </c>
      <c r="H457" s="54">
        <f t="shared" si="154"/>
        <v>0</v>
      </c>
      <c r="I457" s="67">
        <f>SUM(F457:F460)</f>
        <v>0</v>
      </c>
      <c r="J457" s="65"/>
      <c r="K457" s="67">
        <f>SUM(G457:G460)</f>
        <v>0</v>
      </c>
      <c r="L457" s="67">
        <f t="shared" si="161"/>
        <v>0</v>
      </c>
      <c r="M457" s="148"/>
      <c r="N457" s="11"/>
      <c r="O457" s="11"/>
      <c r="P457" s="11"/>
      <c r="Q457" s="11"/>
      <c r="R457" s="140"/>
      <c r="S457" s="67"/>
      <c r="T457" s="67"/>
      <c r="U457" s="91"/>
      <c r="V457" s="54"/>
      <c r="W457" s="54"/>
      <c r="X457" s="41"/>
      <c r="Y457" s="41"/>
      <c r="Z457" s="66"/>
      <c r="AA457" s="35"/>
      <c r="AB457" s="41"/>
      <c r="AC457" s="41"/>
      <c r="AD457" s="41"/>
      <c r="AE457" s="35">
        <v>417</v>
      </c>
      <c r="AF457" s="105"/>
      <c r="AG457" s="1"/>
      <c r="AH457" s="1"/>
      <c r="AI457" s="1"/>
      <c r="AJ457" s="1"/>
      <c r="AK457" s="1"/>
      <c r="AL457" s="1"/>
      <c r="AM457" s="1"/>
      <c r="AN457" s="1"/>
    </row>
    <row r="458" spans="1:40" hidden="1" x14ac:dyDescent="0.2">
      <c r="A458" s="306" t="s">
        <v>147</v>
      </c>
      <c r="B458" s="39">
        <f t="shared" si="153"/>
        <v>418</v>
      </c>
      <c r="C458" s="180">
        <f>IF(OR(C457="",C457=Data_Inputs!$G$15),"",MAX(Data_Inputs!$G$15,IF(LEFT(Data_Inputs!$G$23)="M",DATE(YEAR(E458),MONTH(E458),1),DATE(YEAR(E458)-1,Data_Inputs!$K$37,1))))</f>
        <v>31837</v>
      </c>
      <c r="D458" s="75" t="s">
        <v>9</v>
      </c>
      <c r="E458" s="180">
        <f>IF(OR(C457="",C457=Data_Inputs!$G$15),"",C457-1)</f>
        <v>31867</v>
      </c>
      <c r="F458" s="54">
        <v>0</v>
      </c>
      <c r="G458" s="54">
        <v>0</v>
      </c>
      <c r="H458" s="54">
        <f t="shared" si="154"/>
        <v>0</v>
      </c>
      <c r="I458" s="67">
        <f>SUM(F458:F460)</f>
        <v>0</v>
      </c>
      <c r="J458" s="65"/>
      <c r="K458" s="67">
        <f>SUM(G458:G460)</f>
        <v>0</v>
      </c>
      <c r="L458" s="67">
        <f t="shared" si="161"/>
        <v>0</v>
      </c>
      <c r="M458" s="148"/>
      <c r="N458" s="11"/>
      <c r="O458" s="11"/>
      <c r="P458" s="11"/>
      <c r="Q458" s="11"/>
      <c r="R458" s="140"/>
      <c r="S458" s="67"/>
      <c r="T458" s="67"/>
      <c r="U458" s="91"/>
      <c r="V458" s="54"/>
      <c r="W458" s="54"/>
      <c r="X458" s="41"/>
      <c r="Y458" s="41"/>
      <c r="Z458" s="66"/>
      <c r="AA458" s="35"/>
      <c r="AB458" s="41"/>
      <c r="AC458" s="41"/>
      <c r="AD458" s="41"/>
      <c r="AE458" s="35">
        <v>418</v>
      </c>
      <c r="AF458" s="105"/>
      <c r="AG458" s="1"/>
      <c r="AH458" s="1"/>
      <c r="AI458" s="1"/>
      <c r="AJ458" s="1"/>
      <c r="AK458" s="1"/>
      <c r="AL458" s="1"/>
      <c r="AM458" s="1"/>
      <c r="AN458" s="1"/>
    </row>
    <row r="459" spans="1:40" hidden="1" x14ac:dyDescent="0.2">
      <c r="A459" s="306" t="s">
        <v>147</v>
      </c>
      <c r="B459" s="39">
        <f t="shared" si="153"/>
        <v>419</v>
      </c>
      <c r="C459" s="180">
        <f>IF(OR(C458="",C458=Data_Inputs!$G$15),"",MAX(Data_Inputs!$G$15,IF(LEFT(Data_Inputs!$G$23)="M",DATE(YEAR(E459),MONTH(E459),1),DATE(YEAR(E459)-1,Data_Inputs!$K$37,1))))</f>
        <v>31809</v>
      </c>
      <c r="D459" s="75" t="s">
        <v>9</v>
      </c>
      <c r="E459" s="180">
        <f>IF(OR(C458="",C458=Data_Inputs!$G$15),"",C458-1)</f>
        <v>31836</v>
      </c>
      <c r="F459" s="54">
        <v>0</v>
      </c>
      <c r="G459" s="54">
        <v>0</v>
      </c>
      <c r="H459" s="54">
        <f>ROUND(F459+G459,2)</f>
        <v>0</v>
      </c>
      <c r="I459" s="67">
        <f>SUM(F459:F460)</f>
        <v>0</v>
      </c>
      <c r="J459" s="65"/>
      <c r="K459" s="67">
        <f>SUM(G459:G460)</f>
        <v>0</v>
      </c>
      <c r="L459" s="67">
        <f t="shared" si="161"/>
        <v>0</v>
      </c>
      <c r="M459" s="148"/>
      <c r="N459" s="11"/>
      <c r="O459" s="11"/>
      <c r="P459" s="11"/>
      <c r="Q459" s="11"/>
      <c r="R459" s="140"/>
      <c r="S459" s="67"/>
      <c r="T459" s="67"/>
      <c r="U459" s="91"/>
      <c r="V459" s="54"/>
      <c r="W459" s="54"/>
      <c r="X459" s="41"/>
      <c r="Y459" s="41"/>
      <c r="Z459" s="66"/>
      <c r="AA459" s="35"/>
      <c r="AB459" s="41"/>
      <c r="AC459" s="41"/>
      <c r="AD459" s="41"/>
      <c r="AE459" s="35">
        <v>419</v>
      </c>
      <c r="AF459" s="105"/>
      <c r="AG459" s="1"/>
      <c r="AH459" s="1"/>
      <c r="AI459" s="1"/>
      <c r="AJ459" s="1"/>
      <c r="AK459" s="1"/>
      <c r="AL459" s="1"/>
      <c r="AM459" s="1"/>
      <c r="AN459" s="1"/>
    </row>
    <row r="460" spans="1:40" hidden="1" x14ac:dyDescent="0.2">
      <c r="A460" s="306" t="s">
        <v>147</v>
      </c>
      <c r="B460" s="39">
        <f t="shared" si="153"/>
        <v>420</v>
      </c>
      <c r="C460" s="180">
        <f>IF(OR(C459="",C459=Data_Inputs!$G$15),"",MAX(Data_Inputs!$G$15,IF(LEFT(Data_Inputs!$G$23)="M",DATE(YEAR(E460),MONTH(E460),1),DATE(YEAR(E460)-1,Data_Inputs!$K$37,1))))</f>
        <v>31778</v>
      </c>
      <c r="D460" s="75" t="s">
        <v>9</v>
      </c>
      <c r="E460" s="180">
        <f>IF(OR(C459="",C459=Data_Inputs!$G$15),"",C459-1)</f>
        <v>31808</v>
      </c>
      <c r="F460" s="54">
        <v>0</v>
      </c>
      <c r="G460" s="54">
        <v>0</v>
      </c>
      <c r="H460" s="54">
        <f>ROUND(F460+G460,2)</f>
        <v>0</v>
      </c>
      <c r="I460" s="67">
        <f>SUM(F460:F460)</f>
        <v>0</v>
      </c>
      <c r="J460" s="65"/>
      <c r="K460" s="67">
        <f>SUM(G460:G460)</f>
        <v>0</v>
      </c>
      <c r="L460" s="67">
        <f t="shared" si="161"/>
        <v>0</v>
      </c>
      <c r="M460" s="148"/>
      <c r="N460" s="11"/>
      <c r="O460" s="11"/>
      <c r="P460" s="11"/>
      <c r="Q460" s="11"/>
      <c r="R460" s="140"/>
      <c r="S460" s="67"/>
      <c r="T460" s="67"/>
      <c r="U460" s="91"/>
      <c r="V460" s="54"/>
      <c r="W460" s="54"/>
      <c r="X460" s="41"/>
      <c r="Y460" s="41"/>
      <c r="Z460" s="66"/>
      <c r="AA460" s="35"/>
      <c r="AB460" s="41"/>
      <c r="AC460" s="41"/>
      <c r="AD460" s="41"/>
      <c r="AE460" s="35">
        <v>420</v>
      </c>
      <c r="AF460" s="105"/>
      <c r="AG460" s="1"/>
      <c r="AH460" s="1"/>
      <c r="AI460" s="1"/>
      <c r="AJ460" s="1"/>
      <c r="AK460" s="1"/>
      <c r="AL460" s="1"/>
      <c r="AM460" s="1"/>
      <c r="AN460" s="1"/>
    </row>
    <row r="461" spans="1:40" hidden="1" x14ac:dyDescent="0.2">
      <c r="A461" s="306" t="s">
        <v>147</v>
      </c>
      <c r="C461" s="180">
        <f>IF(OR(C460="",C460=Data_Inputs!$G$15),"",MAX(Data_Inputs!$G$15,IF(LEFT(Data_Inputs!$G$23)="M",DATE(YEAR(E461),MONTH(E461),1),DATE(YEAR(E461)-1,Data_Inputs!$K$37,1))))</f>
        <v>1</v>
      </c>
      <c r="Z461" s="66"/>
    </row>
    <row r="462" spans="1:40" hidden="1" x14ac:dyDescent="0.2">
      <c r="A462" s="306" t="s">
        <v>147</v>
      </c>
      <c r="B462" s="62">
        <f>VLOOKUP($C$462,Data_Inputs!$E$29:$M$388,9,FALSE)</f>
        <v>1</v>
      </c>
      <c r="C462" s="185">
        <f>Data_Inputs!E29</f>
        <v>40878</v>
      </c>
      <c r="D462" s="15" t="s">
        <v>9</v>
      </c>
      <c r="E462" s="181">
        <f>VLOOKUP($C$462,Data_Inputs!$E$29:$I$388,2,FALSE)</f>
        <v>40908</v>
      </c>
      <c r="F462" s="182">
        <f>VLOOKUP($C$462,Data_Inputs!$E$29:$I$388,3,FALSE)</f>
        <v>0</v>
      </c>
      <c r="G462" s="182">
        <f>VLOOKUP($C$462,Data_Inputs!$E$29:$I$388,4,FALSE)</f>
        <v>0</v>
      </c>
      <c r="H462" s="182">
        <f>G462+F462</f>
        <v>0</v>
      </c>
      <c r="I462" s="183">
        <f>ROUND(IF(F464&gt;0,H464/F464*F462,F462),2)</f>
        <v>0</v>
      </c>
      <c r="J462" s="9"/>
      <c r="K462" s="183">
        <f>ROUND(IF(F463&gt;0,H463/F463*F462,F462),2)</f>
        <v>0</v>
      </c>
      <c r="L462" s="183">
        <f>ROUND((K462+I462)/2,2)</f>
        <v>0</v>
      </c>
      <c r="M462" s="183">
        <f>ROUND(1.2*L462,2)</f>
        <v>0</v>
      </c>
      <c r="N462" s="184">
        <f>MIN(H462,M462)</f>
        <v>0</v>
      </c>
      <c r="O462" s="1"/>
      <c r="Z462" s="66"/>
    </row>
    <row r="463" spans="1:40" hidden="1" x14ac:dyDescent="0.2">
      <c r="A463" s="306" t="s">
        <v>147</v>
      </c>
      <c r="B463" s="1"/>
      <c r="C463" s="1"/>
      <c r="D463" s="1"/>
      <c r="E463" s="1"/>
      <c r="F463" s="182">
        <f>VLOOKUP($B$462+1,Data_Inputs!$D$29:$I$388,4,FALSE)</f>
        <v>0</v>
      </c>
      <c r="G463" s="182">
        <f>VLOOKUP($B$462+1,Data_Inputs!$D$29:$I$388,5,FALSE)</f>
        <v>0</v>
      </c>
      <c r="H463" s="182">
        <f>G463+F463</f>
        <v>0</v>
      </c>
      <c r="I463" s="1"/>
      <c r="J463" s="1"/>
      <c r="K463" s="1"/>
      <c r="L463" s="1"/>
      <c r="M463" s="1"/>
      <c r="N463" s="1"/>
      <c r="O463" s="1"/>
      <c r="Z463" s="66"/>
    </row>
    <row r="464" spans="1:40" hidden="1" x14ac:dyDescent="0.2">
      <c r="A464" s="306" t="s">
        <v>147</v>
      </c>
      <c r="B464" s="1"/>
      <c r="C464" s="1"/>
      <c r="D464" s="1"/>
      <c r="E464" s="1"/>
      <c r="F464" s="182">
        <f>VLOOKUP($B$462+2,Data_Inputs!$D$29:$I$388,4,FALSE)</f>
        <v>0</v>
      </c>
      <c r="G464" s="182">
        <f>VLOOKUP($B$462+2,Data_Inputs!$D$29:$I$388,5,FALSE)</f>
        <v>0</v>
      </c>
      <c r="H464" s="182">
        <f>G464+F464</f>
        <v>0</v>
      </c>
      <c r="I464" s="1"/>
      <c r="J464" s="1"/>
      <c r="K464" s="1"/>
      <c r="L464" s="1"/>
      <c r="M464" s="1"/>
      <c r="N464" s="1"/>
      <c r="O464" s="1"/>
      <c r="Z464" s="66"/>
    </row>
  </sheetData>
  <sheetProtection algorithmName="SHA-512" hashValue="UWtfvqwy6rMMC8nomCSzWaiyrLI+G4NtKXC5rDWnz/lmr0rSD8dDXHTX39f73WZJyusuSx0+oEPujHr8Vstz9g==" saltValue="/+WUTiOd5L1+uvy8TpKamQ==" spinCount="100000" sheet="1" objects="1" scenarios="1"/>
  <mergeCells count="12">
    <mergeCell ref="C23:E23"/>
    <mergeCell ref="B38:G38"/>
    <mergeCell ref="AG38:AL38"/>
    <mergeCell ref="C39:E39"/>
    <mergeCell ref="I39:L39"/>
    <mergeCell ref="V39:X39"/>
    <mergeCell ref="AB39:AD39"/>
    <mergeCell ref="C2:E2"/>
    <mergeCell ref="C6:G6"/>
    <mergeCell ref="G7:H7"/>
    <mergeCell ref="C9:G9"/>
    <mergeCell ref="AB11:AC11"/>
  </mergeCells>
  <printOptions horizontalCentered="1"/>
  <pageMargins left="0.5" right="0.5" top="0.2" bottom="0.25" header="0" footer="0.3"/>
  <pageSetup scale="74" orientation="landscape" r:id="rId1"/>
  <headerFooter>
    <oddFooter>&amp;C&amp;"Arial,Bold"&amp;K03+000Gabriel Roeder Smith &amp;&amp; Company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indexed="12"/>
    <pageSetUpPr autoPageBreaks="0" fitToPage="1"/>
  </sheetPr>
  <dimension ref="A3:G30"/>
  <sheetViews>
    <sheetView showGridLines="0" zoomScaleNormal="100" workbookViewId="0">
      <selection activeCell="E12" sqref="E12"/>
    </sheetView>
  </sheetViews>
  <sheetFormatPr defaultRowHeight="12.75" x14ac:dyDescent="0.2"/>
  <cols>
    <col min="1" max="1" width="9.7109375" style="61" customWidth="1"/>
    <col min="2" max="2" width="7" customWidth="1"/>
    <col min="3" max="3" width="25.7109375" customWidth="1"/>
    <col min="4" max="4" width="16.7109375" customWidth="1"/>
    <col min="5" max="5" width="20.7109375" customWidth="1"/>
    <col min="6" max="6" width="16.5703125" customWidth="1"/>
    <col min="7" max="7" width="17.5703125" customWidth="1"/>
  </cols>
  <sheetData>
    <row r="3" spans="1:7" x14ac:dyDescent="0.2">
      <c r="B3" s="363"/>
      <c r="C3" s="364"/>
      <c r="D3" s="46"/>
    </row>
    <row r="4" spans="1:7" ht="20.25" x14ac:dyDescent="0.3">
      <c r="A4" s="319"/>
      <c r="B4" s="24" t="s">
        <v>13</v>
      </c>
      <c r="C4" s="1"/>
      <c r="D4" s="1"/>
      <c r="E4" s="1"/>
      <c r="F4" s="1"/>
      <c r="G4" s="1"/>
    </row>
    <row r="5" spans="1:7" ht="20.25" x14ac:dyDescent="0.3">
      <c r="A5" s="319"/>
      <c r="B5" s="116" t="s">
        <v>105</v>
      </c>
      <c r="C5" s="1"/>
      <c r="D5" s="1"/>
      <c r="E5" s="1"/>
      <c r="F5" s="1"/>
      <c r="G5" s="1"/>
    </row>
    <row r="6" spans="1:7" ht="20.25" x14ac:dyDescent="0.3">
      <c r="A6" s="319"/>
      <c r="B6" s="116"/>
      <c r="C6" s="1"/>
      <c r="D6" s="1"/>
      <c r="E6" s="1"/>
      <c r="F6" s="1"/>
      <c r="G6" s="1"/>
    </row>
    <row r="7" spans="1:7" ht="15.75" x14ac:dyDescent="0.2">
      <c r="A7" s="319"/>
      <c r="B7" s="341">
        <f ca="1">Data_Inputs!D6</f>
        <v>44349.521048032409</v>
      </c>
      <c r="C7" s="342"/>
      <c r="D7" s="342"/>
      <c r="E7" s="342"/>
      <c r="F7" s="14"/>
      <c r="G7" s="141" t="str">
        <f>Data_Inputs!I6</f>
        <v xml:space="preserve"> </v>
      </c>
    </row>
    <row r="8" spans="1:7" ht="20.25" x14ac:dyDescent="0.3">
      <c r="A8" s="62"/>
      <c r="B8" s="116"/>
      <c r="C8" s="44"/>
      <c r="D8" s="44"/>
      <c r="E8" s="44"/>
      <c r="F8" s="117"/>
      <c r="G8" s="118"/>
    </row>
    <row r="9" spans="1:7" ht="15.95" customHeight="1" x14ac:dyDescent="0.3">
      <c r="A9" s="62"/>
      <c r="B9" s="25"/>
      <c r="C9" s="1"/>
      <c r="D9" s="107" t="s">
        <v>38</v>
      </c>
      <c r="E9" s="174" t="str">
        <f>Data_Inputs!I6</f>
        <v xml:space="preserve"> </v>
      </c>
      <c r="F9" s="60"/>
    </row>
    <row r="10" spans="1:7" ht="15.95" customHeight="1" x14ac:dyDescent="0.3">
      <c r="A10" s="62"/>
      <c r="B10" s="25"/>
      <c r="C10" s="1"/>
      <c r="D10" s="107" t="str">
        <f>Data_Inputs!E14</f>
        <v>Date of Birth:</v>
      </c>
      <c r="E10" s="267">
        <f>Data_Inputs!G14</f>
        <v>0</v>
      </c>
    </row>
    <row r="11" spans="1:7" ht="15.95" customHeight="1" x14ac:dyDescent="0.25">
      <c r="A11" s="62"/>
      <c r="B11" s="1"/>
      <c r="C11" s="1"/>
      <c r="D11" s="107" t="str">
        <f>Data_Inputs!E15</f>
        <v>Date of Hire:</v>
      </c>
      <c r="E11" s="267">
        <f>Data_Inputs!G15</f>
        <v>0</v>
      </c>
    </row>
    <row r="12" spans="1:7" ht="15.95" customHeight="1" x14ac:dyDescent="0.25">
      <c r="A12" s="62"/>
      <c r="B12" s="1"/>
      <c r="C12" s="1"/>
      <c r="D12" s="107" t="str">
        <f>Data_Inputs!E16</f>
        <v>Date of Retirement:</v>
      </c>
      <c r="E12" s="267">
        <f>Data_Inputs!G16</f>
        <v>0</v>
      </c>
    </row>
    <row r="13" spans="1:7" ht="15.95" customHeight="1" x14ac:dyDescent="0.25">
      <c r="A13" s="62"/>
      <c r="B13" s="1"/>
      <c r="C13" s="1"/>
      <c r="D13" s="107" t="s">
        <v>57</v>
      </c>
      <c r="E13" s="267">
        <f>Data_Inputs!G17</f>
        <v>0</v>
      </c>
    </row>
    <row r="14" spans="1:7" ht="15.95" customHeight="1" x14ac:dyDescent="0.25">
      <c r="A14" s="62"/>
      <c r="B14" s="1"/>
      <c r="C14" s="1"/>
      <c r="D14" s="107" t="s">
        <v>16</v>
      </c>
      <c r="E14" s="109">
        <f>IF(OR(Data_Inputs!G19=0,TRIM(Data_Inputs!G19)=""),Data_Inputs!G21,MAX(Data_Inputs!G19,0))</f>
        <v>0</v>
      </c>
    </row>
    <row r="15" spans="1:7" ht="15.95" customHeight="1" x14ac:dyDescent="0.25">
      <c r="A15" s="62"/>
      <c r="B15" s="2"/>
      <c r="C15" s="1"/>
      <c r="D15" s="107" t="s">
        <v>141</v>
      </c>
      <c r="E15" s="109">
        <f>IF(OR(Data_Inputs!G20=0,TRIM(Data_Inputs!G20)=""),0,MIN(4,Data_Inputs!G20))</f>
        <v>0</v>
      </c>
      <c r="G15" s="190"/>
    </row>
    <row r="16" spans="1:7" ht="15.95" customHeight="1" x14ac:dyDescent="0.25">
      <c r="A16" s="62"/>
      <c r="B16" s="1"/>
      <c r="C16" s="1"/>
      <c r="D16" s="107" t="s">
        <v>115</v>
      </c>
      <c r="E16" s="16">
        <f ca="1">Pay_Calculation!F18</f>
        <v>0</v>
      </c>
      <c r="G16" s="190"/>
    </row>
    <row r="17" spans="1:7" ht="15.95" customHeight="1" x14ac:dyDescent="0.25">
      <c r="A17" s="62"/>
      <c r="B17" s="1"/>
      <c r="C17" s="1"/>
      <c r="D17" s="107" t="s">
        <v>75</v>
      </c>
      <c r="E17" s="17">
        <f>MIN(0.75,0.03*MIN(20,IF(E14="",0,E14))+0.02*MIN(5,MAX(0,IF(E14="",0,E14)-20))+0.01*MIN(5,MAX(0,IF(E14="",0,E14)-25))+0.01*MIN(4,IF(E15="",0,E15)))</f>
        <v>0</v>
      </c>
      <c r="G17" s="190"/>
    </row>
    <row r="18" spans="1:7" ht="15.95" customHeight="1" x14ac:dyDescent="0.25">
      <c r="A18" s="62"/>
      <c r="B18" s="1"/>
      <c r="C18" s="1"/>
      <c r="D18" s="107" t="s">
        <v>44</v>
      </c>
      <c r="E18" s="96">
        <f>ROUND(YEAR(Data_Inputs!G16)-YEAR(Data_Inputs!G14)+(MONTH(Data_Inputs!G16)-MONTH(Data_Inputs!G14))/12+(DAY(Data_Inputs!G16)-DAY(Data_Inputs!G14))/360,2)</f>
        <v>0</v>
      </c>
    </row>
    <row r="19" spans="1:7" ht="13.5" thickBot="1" x14ac:dyDescent="0.25">
      <c r="A19" s="62"/>
      <c r="B19" s="1"/>
      <c r="C19" s="1"/>
      <c r="D19" s="1"/>
      <c r="E19" s="1"/>
      <c r="G19" s="187"/>
    </row>
    <row r="20" spans="1:7" ht="20.100000000000001" customHeight="1" thickTop="1" x14ac:dyDescent="0.25">
      <c r="A20" s="35"/>
      <c r="B20" s="45"/>
      <c r="C20" s="121"/>
      <c r="D20" s="119" t="s">
        <v>18</v>
      </c>
      <c r="E20" s="123">
        <f ca="1">ROUND(E17*E16,2)</f>
        <v>0</v>
      </c>
      <c r="G20" s="187"/>
    </row>
    <row r="21" spans="1:7" ht="20.100000000000001" customHeight="1" thickBot="1" x14ac:dyDescent="0.3">
      <c r="A21" s="35"/>
      <c r="B21" s="8"/>
      <c r="C21" s="122"/>
      <c r="D21" s="120" t="s">
        <v>19</v>
      </c>
      <c r="E21" s="124">
        <f ca="1">ROUND(E20/12,2)</f>
        <v>0</v>
      </c>
    </row>
    <row r="22" spans="1:7" ht="13.5" thickTop="1" x14ac:dyDescent="0.2"/>
    <row r="23" spans="1:7" ht="15.75" customHeight="1" thickBot="1" x14ac:dyDescent="0.25">
      <c r="B23" s="365"/>
      <c r="C23" s="366"/>
      <c r="D23" s="366"/>
      <c r="E23" s="366"/>
      <c r="F23" s="78"/>
      <c r="G23" s="176"/>
    </row>
    <row r="24" spans="1:7" x14ac:dyDescent="0.2">
      <c r="G24" t="s">
        <v>11</v>
      </c>
    </row>
    <row r="25" spans="1:7" ht="14.25" x14ac:dyDescent="0.2">
      <c r="B25" s="367" t="s">
        <v>155</v>
      </c>
      <c r="C25" s="367"/>
      <c r="D25" s="367"/>
      <c r="E25" s="367"/>
      <c r="F25" s="367"/>
      <c r="G25" s="367"/>
    </row>
    <row r="26" spans="1:7" s="309" customFormat="1" ht="17.25" customHeight="1" x14ac:dyDescent="0.2">
      <c r="A26" s="308"/>
      <c r="B26" s="367" t="s">
        <v>156</v>
      </c>
      <c r="C26" s="367"/>
      <c r="D26" s="367"/>
      <c r="E26" s="367"/>
      <c r="F26" s="367"/>
      <c r="G26" s="367"/>
    </row>
    <row r="29" spans="1:7" s="309" customFormat="1" ht="16.5" x14ac:dyDescent="0.3">
      <c r="A29" s="308"/>
      <c r="C29" s="311" t="str">
        <f>IF(E9="","",E9)</f>
        <v xml:space="preserve"> </v>
      </c>
      <c r="D29" s="313" t="s">
        <v>157</v>
      </c>
      <c r="E29" s="312">
        <f>IF(E12="","",E12)</f>
        <v>0</v>
      </c>
      <c r="F29" s="307"/>
      <c r="G29" s="310"/>
    </row>
    <row r="30" spans="1:7" s="309" customFormat="1" ht="19.5" customHeight="1" x14ac:dyDescent="0.25">
      <c r="A30" s="308"/>
      <c r="C30" s="361" t="s">
        <v>158</v>
      </c>
      <c r="D30" s="362"/>
      <c r="E30" s="321">
        <f>IF(MONTH(E12)&lt;7,YEAR(E12)+2,YEAR(E12)+3)</f>
        <v>1902</v>
      </c>
      <c r="F30" s="320"/>
    </row>
  </sheetData>
  <sheetProtection algorithmName="SHA-512" hashValue="gd5tMe5Y52SD66rmrRq3xLaqFg79K60Le9cutGubNzJ7vk2tSoJP3ZNB+SKl3tPUgR+la/r/s1P5xo6PhAVdVg==" saltValue="8hsX2aAVX4dG/nkLrWcIiw==" spinCount="100000" sheet="1" objects="1" scenarios="1"/>
  <mergeCells count="6">
    <mergeCell ref="C30:D30"/>
    <mergeCell ref="B7:E7"/>
    <mergeCell ref="B3:C3"/>
    <mergeCell ref="B23:E23"/>
    <mergeCell ref="B25:G25"/>
    <mergeCell ref="B26:G26"/>
  </mergeCells>
  <pageMargins left="0.7" right="0.7" top="0.75" bottom="0.75" header="0.3" footer="0.3"/>
  <pageSetup scale="86" orientation="portrait" r:id="rId1"/>
  <headerFooter>
    <oddFooter>&amp;C&amp;"Arial,Bold"&amp;K03+000Gabriel Roeder Smith &amp;&amp; Company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indexed="12"/>
    <pageSetUpPr autoPageBreaks="0" fitToPage="1"/>
  </sheetPr>
  <dimension ref="A3:I62"/>
  <sheetViews>
    <sheetView showGridLines="0" zoomScaleNormal="100" workbookViewId="0"/>
  </sheetViews>
  <sheetFormatPr defaultRowHeight="12.75" x14ac:dyDescent="0.2"/>
  <cols>
    <col min="2" max="2" width="19.42578125" customWidth="1"/>
    <col min="3" max="3" width="20.7109375" customWidth="1"/>
    <col min="4" max="4" width="22" customWidth="1"/>
    <col min="5" max="5" width="18.5703125" customWidth="1"/>
    <col min="6" max="6" width="18" customWidth="1"/>
    <col min="7" max="7" width="17.7109375" customWidth="1"/>
    <col min="8" max="8" width="30.7109375" customWidth="1"/>
  </cols>
  <sheetData>
    <row r="3" spans="1:8" ht="21.75" x14ac:dyDescent="0.2">
      <c r="B3" s="337" t="s">
        <v>13</v>
      </c>
      <c r="C3" s="338"/>
      <c r="D3" s="338"/>
      <c r="E3" s="338"/>
      <c r="F3" s="338"/>
      <c r="G3" s="338"/>
      <c r="H3" s="338"/>
    </row>
    <row r="4" spans="1:8" ht="20.25" x14ac:dyDescent="0.3">
      <c r="B4" s="131" t="s">
        <v>14</v>
      </c>
      <c r="C4" s="132"/>
      <c r="D4" s="132"/>
      <c r="E4" s="14"/>
      <c r="F4" s="126"/>
      <c r="G4" s="14"/>
      <c r="H4" s="14"/>
    </row>
    <row r="5" spans="1:8" ht="12.75" customHeight="1" x14ac:dyDescent="0.2">
      <c r="A5" s="1"/>
      <c r="B5" s="1"/>
      <c r="C5" s="1"/>
      <c r="D5" s="1"/>
      <c r="E5" s="1"/>
      <c r="F5" s="1"/>
      <c r="G5" s="1"/>
      <c r="H5" s="1"/>
    </row>
    <row r="6" spans="1:8" ht="12.75" customHeight="1" x14ac:dyDescent="0.2">
      <c r="A6" s="1"/>
      <c r="B6" s="169" t="s">
        <v>139</v>
      </c>
      <c r="C6" s="170"/>
      <c r="D6" s="171"/>
      <c r="E6" s="314"/>
      <c r="F6" s="314"/>
      <c r="G6" s="314"/>
      <c r="H6" s="314"/>
    </row>
    <row r="7" spans="1:8" ht="12.75" customHeight="1" x14ac:dyDescent="0.2">
      <c r="A7" s="1"/>
      <c r="B7" s="44"/>
      <c r="C7" s="44"/>
      <c r="D7" s="44"/>
      <c r="E7" s="314"/>
      <c r="F7" s="314"/>
      <c r="G7" s="314"/>
      <c r="H7" s="314"/>
    </row>
    <row r="8" spans="1:8" ht="12.75" customHeight="1" x14ac:dyDescent="0.2">
      <c r="A8" s="1"/>
      <c r="B8" s="172" t="s">
        <v>91</v>
      </c>
      <c r="C8" s="44"/>
      <c r="D8" s="44"/>
      <c r="E8" s="314"/>
      <c r="F8" s="314"/>
      <c r="G8" s="314"/>
      <c r="H8" s="314"/>
    </row>
    <row r="9" spans="1:8" ht="12.75" customHeight="1" x14ac:dyDescent="0.2">
      <c r="A9" s="1"/>
      <c r="B9" s="332" t="s">
        <v>61</v>
      </c>
      <c r="C9" s="332"/>
      <c r="D9" s="332"/>
      <c r="E9" s="332"/>
      <c r="F9" s="332"/>
      <c r="G9" s="332"/>
      <c r="H9" s="332"/>
    </row>
    <row r="10" spans="1:8" ht="12.75" customHeight="1" x14ac:dyDescent="0.2">
      <c r="A10" s="1"/>
      <c r="B10" s="332"/>
      <c r="C10" s="332"/>
      <c r="D10" s="332"/>
      <c r="E10" s="332"/>
      <c r="F10" s="332"/>
      <c r="G10" s="332"/>
      <c r="H10" s="332"/>
    </row>
    <row r="11" spans="1:8" ht="12.75" customHeight="1" x14ac:dyDescent="0.2">
      <c r="A11" s="1"/>
      <c r="B11" s="332"/>
      <c r="C11" s="332"/>
      <c r="D11" s="332"/>
      <c r="E11" s="332"/>
      <c r="F11" s="332"/>
      <c r="G11" s="332"/>
      <c r="H11" s="332"/>
    </row>
    <row r="12" spans="1:8" ht="12.75" customHeight="1" x14ac:dyDescent="0.2">
      <c r="A12" s="1"/>
      <c r="B12" s="332"/>
      <c r="C12" s="332"/>
      <c r="D12" s="332"/>
      <c r="E12" s="332"/>
      <c r="F12" s="332"/>
      <c r="G12" s="332"/>
      <c r="H12" s="332"/>
    </row>
    <row r="13" spans="1:8" ht="12.75" customHeight="1" x14ac:dyDescent="0.2">
      <c r="A13" s="1"/>
      <c r="B13" s="332"/>
      <c r="C13" s="332"/>
      <c r="D13" s="332"/>
      <c r="E13" s="332"/>
      <c r="F13" s="332"/>
      <c r="G13" s="332"/>
      <c r="H13" s="332"/>
    </row>
    <row r="14" spans="1:8" ht="12.75" customHeight="1" x14ac:dyDescent="0.2">
      <c r="A14" s="1"/>
      <c r="B14" s="332"/>
      <c r="C14" s="332"/>
      <c r="D14" s="332"/>
      <c r="E14" s="332"/>
      <c r="F14" s="332"/>
      <c r="G14" s="332"/>
      <c r="H14" s="332"/>
    </row>
    <row r="15" spans="1:8" ht="3.75" customHeight="1" x14ac:dyDescent="0.2">
      <c r="A15" s="1"/>
      <c r="B15" s="332"/>
      <c r="C15" s="332"/>
      <c r="D15" s="332"/>
      <c r="E15" s="332"/>
      <c r="F15" s="332"/>
      <c r="G15" s="332"/>
      <c r="H15" s="332"/>
    </row>
    <row r="16" spans="1:8" ht="12.75" customHeight="1" x14ac:dyDescent="0.2">
      <c r="A16" s="1"/>
      <c r="B16" s="332" t="s">
        <v>62</v>
      </c>
      <c r="C16" s="332"/>
      <c r="D16" s="332"/>
      <c r="E16" s="332"/>
      <c r="F16" s="332"/>
      <c r="G16" s="332"/>
      <c r="H16" s="332"/>
    </row>
    <row r="17" spans="1:9" ht="28.5" customHeight="1" x14ac:dyDescent="0.2">
      <c r="A17" s="1"/>
      <c r="B17" s="332"/>
      <c r="C17" s="332"/>
      <c r="D17" s="332"/>
      <c r="E17" s="332"/>
      <c r="F17" s="332"/>
      <c r="G17" s="332"/>
      <c r="H17" s="332"/>
    </row>
    <row r="18" spans="1:9" ht="12.75" customHeight="1" x14ac:dyDescent="0.2">
      <c r="A18" s="1"/>
      <c r="B18" s="332" t="s">
        <v>63</v>
      </c>
      <c r="C18" s="332"/>
      <c r="D18" s="332"/>
      <c r="E18" s="332"/>
      <c r="F18" s="332"/>
      <c r="G18" s="369"/>
      <c r="H18" s="332"/>
    </row>
    <row r="19" spans="1:9" ht="12.75" customHeight="1" x14ac:dyDescent="0.2">
      <c r="A19" s="1"/>
      <c r="B19" s="332"/>
      <c r="C19" s="332"/>
      <c r="D19" s="332"/>
      <c r="E19" s="332"/>
      <c r="F19" s="332"/>
      <c r="G19" s="369"/>
      <c r="H19" s="332"/>
    </row>
    <row r="20" spans="1:9" ht="12.75" customHeight="1" x14ac:dyDescent="0.2">
      <c r="A20" s="1"/>
      <c r="B20" s="332" t="s">
        <v>73</v>
      </c>
      <c r="C20" s="332"/>
      <c r="D20" s="332"/>
      <c r="E20" s="332"/>
      <c r="F20" s="332"/>
      <c r="G20" s="332"/>
      <c r="H20" s="332"/>
    </row>
    <row r="21" spans="1:9" ht="12.75" customHeight="1" x14ac:dyDescent="0.2">
      <c r="A21" s="1"/>
      <c r="B21" s="332"/>
      <c r="C21" s="332"/>
      <c r="D21" s="332"/>
      <c r="E21" s="332"/>
      <c r="F21" s="332"/>
      <c r="G21" s="332"/>
      <c r="H21" s="332"/>
    </row>
    <row r="22" spans="1:9" ht="12.75" customHeight="1" x14ac:dyDescent="0.2">
      <c r="A22" s="1"/>
      <c r="B22" s="1"/>
      <c r="C22" s="1"/>
      <c r="D22" s="1"/>
      <c r="E22" s="314"/>
      <c r="F22" s="314"/>
      <c r="G22" s="314"/>
      <c r="H22" s="314"/>
    </row>
    <row r="23" spans="1:9" ht="12.75" customHeight="1" x14ac:dyDescent="0.2">
      <c r="A23" s="1"/>
      <c r="B23" s="1" t="s">
        <v>64</v>
      </c>
      <c r="C23" s="1"/>
      <c r="D23" s="1"/>
      <c r="E23" s="314"/>
      <c r="F23" s="314"/>
      <c r="G23" s="314"/>
      <c r="H23" s="314"/>
    </row>
    <row r="24" spans="1:9" ht="12.75" customHeight="1" x14ac:dyDescent="0.2">
      <c r="A24" s="1"/>
      <c r="B24" s="1"/>
      <c r="C24" s="1"/>
      <c r="D24" s="1"/>
      <c r="E24" s="314"/>
      <c r="F24" s="314"/>
      <c r="G24" s="314"/>
      <c r="H24" s="314"/>
    </row>
    <row r="25" spans="1:9" ht="12.75" customHeight="1" x14ac:dyDescent="0.2">
      <c r="A25" s="1"/>
      <c r="B25" s="70" t="s">
        <v>74</v>
      </c>
      <c r="C25" s="1"/>
      <c r="D25" s="1"/>
      <c r="E25" s="314"/>
      <c r="F25" s="314"/>
      <c r="G25" s="314"/>
      <c r="H25" s="314"/>
    </row>
    <row r="26" spans="1:9" ht="12.75" customHeight="1" x14ac:dyDescent="0.2">
      <c r="A26" s="1"/>
      <c r="B26" s="332" t="s">
        <v>65</v>
      </c>
      <c r="C26" s="332"/>
      <c r="D26" s="332"/>
      <c r="E26" s="332"/>
      <c r="F26" s="332"/>
      <c r="G26" s="332"/>
      <c r="H26" s="332"/>
    </row>
    <row r="27" spans="1:9" ht="12.75" customHeight="1" x14ac:dyDescent="0.2">
      <c r="A27" s="1"/>
      <c r="B27" s="332"/>
      <c r="C27" s="332"/>
      <c r="D27" s="332"/>
      <c r="E27" s="332"/>
      <c r="F27" s="332"/>
      <c r="G27" s="332"/>
      <c r="H27" s="332"/>
    </row>
    <row r="28" spans="1:9" ht="12.75" customHeight="1" x14ac:dyDescent="0.2">
      <c r="A28" s="1"/>
      <c r="B28" s="332"/>
      <c r="C28" s="332"/>
      <c r="D28" s="332"/>
      <c r="E28" s="332"/>
      <c r="F28" s="332"/>
      <c r="G28" s="332"/>
      <c r="H28" s="332"/>
      <c r="I28" s="187"/>
    </row>
    <row r="29" spans="1:9" ht="12.75" customHeight="1" x14ac:dyDescent="0.2">
      <c r="A29" s="1"/>
      <c r="B29" s="314"/>
      <c r="C29" s="314"/>
      <c r="D29" s="314"/>
      <c r="E29" s="314"/>
      <c r="F29" s="314"/>
      <c r="G29" s="314"/>
      <c r="H29" s="314"/>
      <c r="I29" s="187"/>
    </row>
    <row r="30" spans="1:9" ht="12.75" customHeight="1" x14ac:dyDescent="0.2">
      <c r="A30" s="1"/>
      <c r="B30" s="70" t="s">
        <v>92</v>
      </c>
      <c r="C30" s="1"/>
      <c r="D30" s="1"/>
      <c r="E30" s="314"/>
      <c r="F30" s="314"/>
      <c r="G30" s="314"/>
      <c r="H30" s="314"/>
      <c r="I30" s="187"/>
    </row>
    <row r="31" spans="1:9" ht="12.75" customHeight="1" x14ac:dyDescent="0.2">
      <c r="A31" s="1"/>
      <c r="B31" s="1" t="s">
        <v>66</v>
      </c>
      <c r="C31" s="1"/>
      <c r="D31" s="1"/>
      <c r="E31" s="314"/>
      <c r="F31" s="314"/>
      <c r="G31" s="314"/>
      <c r="H31" s="314"/>
      <c r="I31" s="187"/>
    </row>
    <row r="32" spans="1:9" x14ac:dyDescent="0.2">
      <c r="A32" s="1"/>
      <c r="B32" s="332" t="s">
        <v>68</v>
      </c>
      <c r="C32" s="331"/>
      <c r="D32" s="331"/>
      <c r="E32" s="331"/>
      <c r="F32" s="331"/>
      <c r="G32" s="331"/>
      <c r="H32" s="331"/>
      <c r="I32" s="187"/>
    </row>
    <row r="33" spans="1:9" x14ac:dyDescent="0.2">
      <c r="A33" s="1"/>
      <c r="B33" s="331"/>
      <c r="C33" s="331"/>
      <c r="D33" s="331"/>
      <c r="E33" s="331"/>
      <c r="F33" s="331"/>
      <c r="G33" s="331"/>
      <c r="H33" s="331"/>
      <c r="I33" s="187"/>
    </row>
    <row r="34" spans="1:9" x14ac:dyDescent="0.2">
      <c r="A34" s="1"/>
      <c r="B34" s="331"/>
      <c r="C34" s="331"/>
      <c r="D34" s="331"/>
      <c r="E34" s="331"/>
      <c r="F34" s="331"/>
      <c r="G34" s="331"/>
      <c r="H34" s="331"/>
      <c r="I34" s="187"/>
    </row>
    <row r="35" spans="1:9" ht="12.75" customHeight="1" x14ac:dyDescent="0.2">
      <c r="A35" s="1"/>
      <c r="B35" s="332" t="s">
        <v>140</v>
      </c>
      <c r="C35" s="332"/>
      <c r="D35" s="332"/>
      <c r="E35" s="332"/>
      <c r="F35" s="332"/>
      <c r="G35" s="332"/>
      <c r="H35" s="332"/>
      <c r="I35" s="187"/>
    </row>
    <row r="36" spans="1:9" ht="12.75" customHeight="1" x14ac:dyDescent="0.2">
      <c r="A36" s="1"/>
      <c r="B36" s="332"/>
      <c r="C36" s="332"/>
      <c r="D36" s="332"/>
      <c r="E36" s="332"/>
      <c r="F36" s="332"/>
      <c r="G36" s="332"/>
      <c r="H36" s="332"/>
      <c r="I36" s="187"/>
    </row>
    <row r="37" spans="1:9" ht="12.75" customHeight="1" x14ac:dyDescent="0.2">
      <c r="A37" s="1"/>
      <c r="B37" s="332"/>
      <c r="C37" s="332"/>
      <c r="D37" s="332"/>
      <c r="E37" s="332"/>
      <c r="F37" s="332"/>
      <c r="G37" s="332"/>
      <c r="H37" s="332"/>
      <c r="I37" s="187"/>
    </row>
    <row r="38" spans="1:9" ht="12.75" customHeight="1" x14ac:dyDescent="0.2">
      <c r="A38" s="1"/>
      <c r="B38" s="314"/>
      <c r="C38" s="314"/>
      <c r="D38" s="314"/>
      <c r="E38" s="314"/>
      <c r="F38" s="314"/>
      <c r="G38" s="314"/>
      <c r="H38" s="314"/>
      <c r="I38" s="187"/>
    </row>
    <row r="39" spans="1:9" ht="12.75" customHeight="1" x14ac:dyDescent="0.2">
      <c r="A39" s="1"/>
      <c r="B39" s="173" t="s">
        <v>93</v>
      </c>
      <c r="C39" s="314"/>
      <c r="D39" s="314"/>
      <c r="E39" s="314"/>
      <c r="F39" s="314"/>
      <c r="G39" s="314"/>
      <c r="H39" s="314"/>
      <c r="I39" s="187"/>
    </row>
    <row r="40" spans="1:9" ht="12.75" customHeight="1" x14ac:dyDescent="0.2">
      <c r="A40" s="1"/>
      <c r="B40" s="332" t="s">
        <v>69</v>
      </c>
      <c r="C40" s="332"/>
      <c r="D40" s="332"/>
      <c r="E40" s="332"/>
      <c r="F40" s="332"/>
      <c r="G40" s="332"/>
      <c r="H40" s="332"/>
      <c r="I40" s="187"/>
    </row>
    <row r="41" spans="1:9" ht="12.75" customHeight="1" x14ac:dyDescent="0.2">
      <c r="A41" s="1"/>
      <c r="B41" s="332"/>
      <c r="C41" s="332"/>
      <c r="D41" s="332"/>
      <c r="E41" s="332"/>
      <c r="F41" s="332"/>
      <c r="G41" s="332"/>
      <c r="H41" s="332"/>
      <c r="I41" s="187"/>
    </row>
    <row r="42" spans="1:9" ht="12.75" customHeight="1" x14ac:dyDescent="0.2">
      <c r="A42" s="1"/>
      <c r="B42" s="1"/>
      <c r="C42" s="1"/>
      <c r="D42" s="1"/>
      <c r="E42" s="314"/>
      <c r="F42" s="314"/>
      <c r="G42" s="314"/>
      <c r="H42" s="314"/>
      <c r="I42" s="187"/>
    </row>
    <row r="43" spans="1:9" ht="12.75" customHeight="1" x14ac:dyDescent="0.2">
      <c r="A43" s="1"/>
      <c r="B43" s="1" t="s">
        <v>89</v>
      </c>
      <c r="C43" s="1"/>
      <c r="D43" s="314"/>
      <c r="E43" s="314"/>
      <c r="F43" s="314"/>
      <c r="G43" s="314"/>
      <c r="H43" s="314"/>
      <c r="I43" s="187"/>
    </row>
    <row r="44" spans="1:9" ht="12.75" customHeight="1" x14ac:dyDescent="0.2">
      <c r="A44" s="1"/>
      <c r="B44" s="1" t="s">
        <v>70</v>
      </c>
      <c r="C44" s="1"/>
      <c r="D44" s="314"/>
      <c r="E44" s="314"/>
      <c r="F44" s="314"/>
      <c r="G44" s="314"/>
      <c r="H44" s="314"/>
      <c r="I44" s="187"/>
    </row>
    <row r="45" spans="1:9" ht="12.75" customHeight="1" x14ac:dyDescent="0.2">
      <c r="A45" s="1"/>
      <c r="B45" s="1" t="s">
        <v>71</v>
      </c>
      <c r="C45" s="1"/>
      <c r="D45" s="314"/>
      <c r="E45" s="314"/>
      <c r="F45" s="314"/>
      <c r="G45" s="314"/>
      <c r="H45" s="314"/>
      <c r="I45" s="187"/>
    </row>
    <row r="46" spans="1:9" ht="12.75" customHeight="1" x14ac:dyDescent="0.2">
      <c r="A46" s="1"/>
      <c r="B46" s="1"/>
      <c r="C46" s="1"/>
      <c r="D46" s="1"/>
      <c r="E46" s="314"/>
      <c r="F46" s="314"/>
      <c r="G46" s="314"/>
      <c r="H46" s="314"/>
      <c r="I46" s="187"/>
    </row>
    <row r="47" spans="1:9" ht="12.75" customHeight="1" x14ac:dyDescent="0.2">
      <c r="A47" s="1"/>
      <c r="B47" s="332" t="s">
        <v>72</v>
      </c>
      <c r="C47" s="332"/>
      <c r="D47" s="332"/>
      <c r="E47" s="332"/>
      <c r="F47" s="332"/>
      <c r="G47" s="332"/>
      <c r="H47" s="332"/>
      <c r="I47" s="187"/>
    </row>
    <row r="48" spans="1:9" ht="12.75" customHeight="1" x14ac:dyDescent="0.2">
      <c r="A48" s="1"/>
      <c r="B48" s="332"/>
      <c r="C48" s="332"/>
      <c r="D48" s="332"/>
      <c r="E48" s="332"/>
      <c r="F48" s="332"/>
      <c r="G48" s="332"/>
      <c r="H48" s="332"/>
      <c r="I48" s="187"/>
    </row>
    <row r="49" spans="1:9" ht="12.75" customHeight="1" x14ac:dyDescent="0.2">
      <c r="A49" s="1"/>
      <c r="B49" s="314"/>
      <c r="C49" s="314"/>
      <c r="D49" s="314"/>
      <c r="E49" s="314"/>
      <c r="F49" s="314"/>
      <c r="G49" s="314"/>
      <c r="H49" s="314"/>
      <c r="I49" s="187"/>
    </row>
    <row r="50" spans="1:9" ht="12.75" customHeight="1" x14ac:dyDescent="0.2">
      <c r="A50" s="1"/>
      <c r="B50" s="332" t="s">
        <v>88</v>
      </c>
      <c r="C50" s="332"/>
      <c r="D50" s="332"/>
      <c r="E50" s="332"/>
      <c r="F50" s="332"/>
      <c r="G50" s="332"/>
      <c r="H50" s="332"/>
      <c r="I50" s="187"/>
    </row>
    <row r="51" spans="1:9" ht="12.75" customHeight="1" x14ac:dyDescent="0.2">
      <c r="A51" s="1"/>
      <c r="B51" s="332"/>
      <c r="C51" s="332"/>
      <c r="D51" s="332"/>
      <c r="E51" s="332"/>
      <c r="F51" s="332"/>
      <c r="G51" s="332"/>
      <c r="H51" s="332"/>
      <c r="I51" s="187"/>
    </row>
    <row r="52" spans="1:9" ht="12.75" customHeight="1" x14ac:dyDescent="0.2">
      <c r="A52" s="1"/>
      <c r="B52" s="1" t="s">
        <v>67</v>
      </c>
      <c r="C52" s="1"/>
      <c r="D52" s="314"/>
      <c r="E52" s="314"/>
      <c r="F52" s="314"/>
      <c r="G52" s="314"/>
      <c r="H52" s="314"/>
      <c r="I52" s="187"/>
    </row>
    <row r="53" spans="1:9" x14ac:dyDescent="0.2">
      <c r="A53" s="1"/>
      <c r="B53" s="1"/>
      <c r="C53" s="1"/>
      <c r="D53" s="1"/>
      <c r="E53" s="314"/>
      <c r="F53" s="314"/>
      <c r="G53" s="314"/>
      <c r="H53" s="314"/>
      <c r="I53" s="187"/>
    </row>
    <row r="54" spans="1:9" ht="12.75" customHeight="1" x14ac:dyDescent="0.2">
      <c r="A54" s="1"/>
      <c r="B54" s="368" t="s">
        <v>116</v>
      </c>
      <c r="C54" s="368"/>
      <c r="D54" s="368"/>
      <c r="E54" s="368"/>
      <c r="F54" s="368"/>
      <c r="G54" s="368"/>
      <c r="H54" s="368"/>
      <c r="I54" s="187"/>
    </row>
    <row r="55" spans="1:9" x14ac:dyDescent="0.2">
      <c r="A55" s="1"/>
      <c r="B55" s="368"/>
      <c r="C55" s="368"/>
      <c r="D55" s="368"/>
      <c r="E55" s="368"/>
      <c r="F55" s="368"/>
      <c r="G55" s="368"/>
      <c r="H55" s="368"/>
      <c r="I55" s="187"/>
    </row>
    <row r="57" spans="1:9" x14ac:dyDescent="0.2">
      <c r="B57" s="268" t="s">
        <v>142</v>
      </c>
      <c r="I57" s="187"/>
    </row>
    <row r="58" spans="1:9" x14ac:dyDescent="0.2">
      <c r="B58" s="269" t="s">
        <v>146</v>
      </c>
      <c r="C58" s="270"/>
      <c r="D58" s="269"/>
      <c r="E58" s="269"/>
      <c r="F58" s="269"/>
      <c r="G58" s="269"/>
      <c r="H58" s="269"/>
      <c r="I58" s="271"/>
    </row>
    <row r="59" spans="1:9" x14ac:dyDescent="0.2">
      <c r="B59" s="269" t="s">
        <v>143</v>
      </c>
      <c r="C59" s="270"/>
      <c r="D59" s="269"/>
      <c r="E59" s="269"/>
      <c r="F59" s="269"/>
      <c r="G59" s="269"/>
      <c r="H59" s="269"/>
      <c r="I59" s="271"/>
    </row>
    <row r="60" spans="1:9" x14ac:dyDescent="0.2">
      <c r="B60" s="269" t="s">
        <v>144</v>
      </c>
      <c r="C60" s="270"/>
      <c r="D60" s="269"/>
      <c r="E60" s="269"/>
      <c r="F60" s="269"/>
      <c r="G60" s="269"/>
      <c r="H60" s="269"/>
      <c r="I60" s="271"/>
    </row>
    <row r="61" spans="1:9" s="187" customFormat="1" ht="5.0999999999999996" customHeight="1" thickBot="1" x14ac:dyDescent="0.25">
      <c r="B61" s="133"/>
      <c r="C61" s="133"/>
      <c r="D61" s="133"/>
      <c r="E61" s="133"/>
      <c r="F61" s="133"/>
      <c r="G61" s="133"/>
      <c r="H61" s="133"/>
    </row>
    <row r="62" spans="1:9" ht="13.5" thickTop="1" x14ac:dyDescent="0.2"/>
  </sheetData>
  <sheetProtection algorithmName="SHA-512" hashValue="niNlqO4dtWJlQNDUPiFq1SIN/2F1rjgKFcn6Ca7lnLfNJL/Xkk47t+Q4+UdpPLyzLtgXtzOegEj8DOpLkEZL3A==" saltValue="/ucRwNUXSAe9/LNr0grTuA==" spinCount="100000" sheet="1" objects="1" scenarios="1"/>
  <mergeCells count="12">
    <mergeCell ref="B3:H3"/>
    <mergeCell ref="B54:H55"/>
    <mergeCell ref="B35:H37"/>
    <mergeCell ref="B40:H41"/>
    <mergeCell ref="B47:H48"/>
    <mergeCell ref="B50:H51"/>
    <mergeCell ref="B32:H34"/>
    <mergeCell ref="B9:H15"/>
    <mergeCell ref="B16:H17"/>
    <mergeCell ref="B18:H19"/>
    <mergeCell ref="B20:H21"/>
    <mergeCell ref="B26:H28"/>
  </mergeCells>
  <pageMargins left="0.7" right="0.7" top="0.75" bottom="0.75" header="0.3" footer="0.3"/>
  <pageSetup scale="85" fitToHeight="22" orientation="landscape" r:id="rId1"/>
  <headerFooter>
    <oddFooter>&amp;C&amp;"Arial,Bold"&amp;K03+000Gabriel Roeder Smith &amp;&amp; Company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Instructions</vt:lpstr>
      <vt:lpstr>Data_Inputs</vt:lpstr>
      <vt:lpstr>Pay_Calculation</vt:lpstr>
      <vt:lpstr>Results</vt:lpstr>
      <vt:lpstr>Notes</vt:lpstr>
      <vt:lpstr>Data_Inputs!Print_Area</vt:lpstr>
      <vt:lpstr>Instructions!Print_Area</vt:lpstr>
      <vt:lpstr>Notes!Print_Area</vt:lpstr>
      <vt:lpstr>Pay_Calculation!Print_Area</vt:lpstr>
      <vt:lpstr>Results!Print_Area</vt:lpstr>
      <vt:lpstr>Data_Inputs!Print_Titles</vt:lpstr>
      <vt:lpstr>Instructions!Print_Titles</vt:lpstr>
      <vt:lpstr>Notes!Print_Titles</vt:lpstr>
    </vt:vector>
  </TitlesOfParts>
  <Company>Gabriel, Roeder, Smith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R. Lucas</dc:creator>
  <cp:lastModifiedBy>Matthews, Vonda B</cp:lastModifiedBy>
  <cp:lastPrinted>2017-02-17T20:41:19Z</cp:lastPrinted>
  <dcterms:created xsi:type="dcterms:W3CDTF">2011-08-22T17:29:03Z</dcterms:created>
  <dcterms:modified xsi:type="dcterms:W3CDTF">2021-06-02T16:31:47Z</dcterms:modified>
</cp:coreProperties>
</file>